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mfeprodfps01\moleaj$\NDC\Proactive release\Website\For website\"/>
    </mc:Choice>
  </mc:AlternateContent>
  <xr:revisionPtr revIDLastSave="0" documentId="8_{FB4360E2-5393-48F8-AE69-D44C6AF50793}" xr6:coauthVersionLast="47" xr6:coauthVersionMax="47" xr10:uidLastSave="{00000000-0000-0000-0000-000000000000}"/>
  <bookViews>
    <workbookView xWindow="-120" yWindow="-120" windowWidth="29040" windowHeight="15840" activeTab="1" xr2:uid="{565602C5-A7D6-4911-B04F-DFCA7005521F}"/>
  </bookViews>
  <sheets>
    <sheet name="information" sheetId="2" r:id="rId1"/>
    <sheet name="emissions data" sheetId="1" r:id="rId2"/>
    <sheet name="budgets and targets" sheetId="4" r:id="rId3"/>
    <sheet name="notes on calculations" sheetId="5" r:id="rId4"/>
  </sheets>
  <definedNames>
    <definedName name="budget_current_policies">'emissions data'!$C$55</definedName>
    <definedName name="budget_demonstration">'emissions data'!$E$55</definedName>
    <definedName name="budget_UNFCCC_reporting">'emissions data'!$J$55</definedName>
    <definedName name="Emissions_Target_2020">'budgets and targets'!$B$6</definedName>
    <definedName name="Gross_1990">'emissions data'!$B$8</definedName>
    <definedName name="Gross_2005">'emissions data'!$B$23</definedName>
    <definedName name="Gross_2010">'emissions data'!$B$28</definedName>
    <definedName name="Gross_2020">'emissions data'!$D$38</definedName>
    <definedName name="Net_1990_reporting">'emissions data'!$J$8</definedName>
    <definedName name="Net_2005_reporting">'emissions data'!$J$23</definedName>
    <definedName name="Net_2010_reporting">'emissions data'!$J$28</definedName>
    <definedName name="Net_2020_accounting">'emissions data'!$E$38</definedName>
    <definedName name="Net_2020_reporting">'emissions data'!$J$38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 i="1" l="1"/>
  <c r="B55" i="1" l="1"/>
  <c r="C55" i="1"/>
  <c r="D55" i="1"/>
  <c r="E55" i="1"/>
  <c r="F55" i="1"/>
  <c r="G55"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B6" i="4"/>
  <c r="B5" i="4"/>
  <c r="B7" i="4" s="1"/>
  <c r="B4" i="4"/>
  <c r="H38" i="1"/>
  <c r="I38" i="1" s="1"/>
  <c r="J38" i="1" s="1"/>
  <c r="H39" i="1"/>
  <c r="I39" i="1" s="1"/>
  <c r="J39" i="1" s="1"/>
  <c r="H40" i="1"/>
  <c r="I40" i="1" s="1"/>
  <c r="J40" i="1" s="1"/>
  <c r="H41" i="1"/>
  <c r="I41" i="1" s="1"/>
  <c r="J41" i="1" s="1"/>
  <c r="H42" i="1"/>
  <c r="I42" i="1" s="1"/>
  <c r="J42" i="1" s="1"/>
  <c r="H43" i="1"/>
  <c r="I43" i="1" s="1"/>
  <c r="J43" i="1" s="1"/>
  <c r="H44" i="1"/>
  <c r="I44" i="1" s="1"/>
  <c r="J44" i="1" s="1"/>
  <c r="H45" i="1"/>
  <c r="I45" i="1" s="1"/>
  <c r="J45" i="1" s="1"/>
  <c r="H46" i="1"/>
  <c r="I46" i="1" s="1"/>
  <c r="J46" i="1" s="1"/>
  <c r="H47" i="1"/>
  <c r="I47" i="1" s="1"/>
  <c r="J47" i="1" s="1"/>
  <c r="H48" i="1"/>
  <c r="I48" i="1" s="1"/>
  <c r="J48" i="1" s="1"/>
  <c r="H49" i="1"/>
  <c r="I49" i="1" s="1"/>
  <c r="J49" i="1" s="1"/>
  <c r="H50" i="1"/>
  <c r="I50" i="1" s="1"/>
  <c r="J50" i="1" s="1"/>
  <c r="H51" i="1"/>
  <c r="I51" i="1" s="1"/>
  <c r="J51" i="1" s="1"/>
  <c r="H52" i="1"/>
  <c r="I52" i="1" s="1"/>
  <c r="J52" i="1" s="1"/>
  <c r="H53" i="1"/>
  <c r="I53" i="1" s="1"/>
  <c r="J53" i="1" s="1"/>
  <c r="J55" i="1" l="1"/>
  <c r="D11" i="4"/>
  <c r="D14" i="4" s="1"/>
  <c r="D17" i="4" s="1"/>
  <c r="I55" i="1"/>
  <c r="H55" i="1"/>
  <c r="C11" i="4"/>
  <c r="C14" i="4" s="1"/>
  <c r="B11" i="4"/>
  <c r="B14" i="4" s="1"/>
  <c r="C25" i="4"/>
  <c r="D16" i="4" l="1"/>
  <c r="D18" i="4"/>
  <c r="D15" i="4"/>
  <c r="B12" i="4"/>
  <c r="B13" i="4" s="1"/>
  <c r="D12" i="4"/>
  <c r="D13" i="4" s="1"/>
  <c r="C26" i="4" s="1"/>
  <c r="C12" i="4"/>
  <c r="C13" i="4" s="1"/>
  <c r="C17" i="4"/>
  <c r="C18" i="4"/>
  <c r="C15" i="4"/>
  <c r="C16" i="4"/>
  <c r="B16" i="4"/>
  <c r="B17" i="4"/>
  <c r="B18" i="4"/>
  <c r="B15" i="4"/>
</calcChain>
</file>

<file path=xl/sharedStrings.xml><?xml version="1.0" encoding="utf-8"?>
<sst xmlns="http://schemas.openxmlformats.org/spreadsheetml/2006/main" count="81" uniqueCount="73">
  <si>
    <t xml:space="preserve">General information </t>
  </si>
  <si>
    <t>Emissions data</t>
  </si>
  <si>
    <t>Budgets and targets</t>
  </si>
  <si>
    <t>The emissions data tab provides historical and projected emissions to 2035, for different assumptions and reporting/accounting approaches. Years 2020 onwards are projections.</t>
  </si>
  <si>
    <t>The budgets and targets tab provides data and calculations that underpin new Zealand's updated NDC1.</t>
  </si>
  <si>
    <t>NDC1 calculations (using IPCC AR5 Global Warming Potentials as per Paris rulebook):</t>
  </si>
  <si>
    <t>Forestry-Adjusted Demonstration Pathway:</t>
  </si>
  <si>
    <t>LULUCF emissions and removals:</t>
  </si>
  <si>
    <t>UNFCCC reporting includes removals from forestry activities occurring in forests planted prior to 1990, as well as emissions and removals on non-forest land. Note that uncertainties of some of those emissions and removals are considerably greater than uncertainties for net target accounting removals, which represent a subset of the emissions and removals used in UNFCCC reporting.</t>
  </si>
  <si>
    <t xml:space="preserve">Projections for the Forestry-Adjusted Demonstration Pathway have not been separately modelled in UNFCCC reporting basis. However this pathway is close to the "Base-Case" projection that was modeled following the latest forestry intentions survey. Projections in UNFCCC reporting basis were inferred from those calculated for the Base-Case (by maintaining the same difference between the Base-Case and Forestry-Adjusted Demonstration Pathway in UNFCCC reporting basis as exists in the target accounting basis).  </t>
  </si>
  <si>
    <t>Net GHG emissions (UNFCCC reporting, for Forestry-Adjusted Demonstration pathway):</t>
  </si>
  <si>
    <t xml:space="preserve">Units = kt CO2-eq </t>
  </si>
  <si>
    <t>GHG gross</t>
  </si>
  <si>
    <t>GHG net</t>
  </si>
  <si>
    <t>LULUCF emissons and removals</t>
  </si>
  <si>
    <t>2021-30 cumulative (Mt CO2-eq)</t>
  </si>
  <si>
    <t>Reference emissions</t>
  </si>
  <si>
    <t>1990 gross emissions (kt CO2-eq)</t>
  </si>
  <si>
    <t>2005 gross emissions (kt CO2-eq)</t>
  </si>
  <si>
    <t>2020 emissions target (95% of gross 1990 emission levels; kt CO2-eq)</t>
  </si>
  <si>
    <t>NDC1 calculations (using IPCC AR5 Global Warming Potentials)</t>
  </si>
  <si>
    <t>For comparison: NDC1 budgets (AR4)</t>
  </si>
  <si>
    <t>NDC1 (budget approach, budget starting from 2020 emissions target)</t>
  </si>
  <si>
    <t>NDC1 budget (Mt CO2-eq)</t>
  </si>
  <si>
    <t>Offshore abatement (Mt CO2-eq)</t>
  </si>
  <si>
    <t>Equivalent 2030 target emissions in point-year basis</t>
  </si>
  <si>
    <t>Point-year gross-net reduction, reference year 1990</t>
  </si>
  <si>
    <t>Point-year gross-net reduction, reference year 2005</t>
  </si>
  <si>
    <t>Point-year gross-net reduction, reference year 2010</t>
  </si>
  <si>
    <t>Point-year gross-net reduction, reference year 2020</t>
  </si>
  <si>
    <t>Budgets and target information</t>
  </si>
  <si>
    <t>FOR INFORMATION ONLY: projected UNFCCC reporting emissions corresponding to NDC1 ambition</t>
  </si>
  <si>
    <t xml:space="preserve">Projected cumulative net emissions 2021-2030 in UNFCCC reporting basis are lower than the target-accounting basis NDC budget, because more removals are counted in UNFCCC reporting than in net target accounting. </t>
  </si>
  <si>
    <t>Mt CO2-eq</t>
  </si>
  <si>
    <r>
      <t xml:space="preserve">UNFCCC reporting-based cumulative </t>
    </r>
    <r>
      <rPr>
        <u/>
        <sz val="11"/>
        <color theme="1"/>
        <rFont val="Calibri"/>
        <family val="2"/>
        <scheme val="minor"/>
      </rPr>
      <t>total</t>
    </r>
    <r>
      <rPr>
        <sz val="11"/>
        <color theme="1"/>
        <rFont val="Calibri"/>
        <family val="2"/>
        <scheme val="minor"/>
      </rPr>
      <t xml:space="preserve"> emissions 2021-30 consistent with NDC1, including estimated offshore abatement of 102 Mt CO2-eq</t>
    </r>
  </si>
  <si>
    <t>Source</t>
  </si>
  <si>
    <t>(provisional)</t>
  </si>
  <si>
    <t>(provisional, reflecting in-principle domestic emission budgets)</t>
  </si>
  <si>
    <t>Forestry-Adjusted Demonstration Pathway</t>
  </si>
  <si>
    <t>(net target accounting)</t>
  </si>
  <si>
    <t>(UNFCCC reporting)</t>
  </si>
  <si>
    <t>Forestry-Adjusted Demonstration Pathway (provisional, reflecting in-principle domestic emission budgets)</t>
  </si>
  <si>
    <t>consistent with Forestry-Adjusted Demonstration pathway</t>
  </si>
  <si>
    <t>This separately provides the historical and projected emissions and removals associated with land use and land-use change (LULUCF), in both target accounting and UNFCCC reporting terms, for the same actual forestry activities (for the latest forestry intentions survey, and for forestry activities consistent with the forestry-adjusted Demonstration Pathway).</t>
  </si>
  <si>
    <t xml:space="preserve">Net emissions are provisional, using the target accounting rules for New Zealand's first NDC under the Paris Agreement (for details, see https://environment.govt.nz/what-government-is-doing/areas-of-work/climate-change/emissions-reduction-targets/greenhouse-gas-emissions-targets-and-reporting/). </t>
  </si>
  <si>
    <t>All emissions data are expressed as kt carbon dioxide equivalent (CO2-eq) using 100-year Global Warming Potentials based on the IPCC's 5th Assessment Report (GWP100 AR5), consistent with how New Zealand is required to report its emissions under the rulebook of the Paris Agreement, and consistent with the Climate Change Commission's advice on the NDC.</t>
  </si>
  <si>
    <t xml:space="preserve">This provides historical and provisional projected gross and net emissions that were used as the basis for the Government's in-principle first three emissions budgets. </t>
  </si>
  <si>
    <t>This provides historical and projected net GHG emissions based on UNFCCC reporting, for the same activities (i.e. the same level of domestic effort) as in the forestry-adjusted demonstration pathway. Net GHG emissions use gross emissions as in the Demonstration pathway, plus LULUCF removals under the forestry-adjusted Demonstration Pathway expressed in UNFCCC reporting.</t>
  </si>
  <si>
    <t>The tab also provides, for information only, the projected cumulative net emissions and 2030 emission reduction in UNFCCC reporting terms that would correspond to the updated NDC1. This does not reflect the basis and judgements by which the Government decided on the updated NDC1 but is provided for transparency and completeness.</t>
  </si>
  <si>
    <t>The top of the tab provides for reference the key emission quantities relevant to calculating New Zealand's emission reduction targets and associated budgets: gross emissions in 1990 and 2005, and projected net emissions in 2020.</t>
  </si>
  <si>
    <r>
      <rPr>
        <u/>
        <sz val="11"/>
        <color theme="1"/>
        <rFont val="Calibri"/>
        <family val="2"/>
        <scheme val="minor"/>
      </rPr>
      <t>FOR INFORMATION ONLY: projected UNFCCC reporting emissions corresponding to NDC1 ambition</t>
    </r>
    <r>
      <rPr>
        <sz val="11"/>
        <color theme="1"/>
        <rFont val="Calibri"/>
        <family val="2"/>
        <scheme val="minor"/>
      </rPr>
      <t xml:space="preserve"> presents what the domestic emissions (based on the forestry-adjusted Demonstration Pathway) and offshore abatement entail when expressed in UNFCCC reporting terms. The numbers represent the same ambition (i.e. the same level of domestic actions to reduce emissions, and the same amount of offshore abatement.</t>
    </r>
  </si>
  <si>
    <t>This pathway is based on gross emissions consistent with the Climate Change Commission's Demonstration pathway, updated for AR5 global warming potentials. Forestry net removals (and therefore net GHG emissions) have been adjusted based on the latest forestry intentions survey that was completed after the Commission provided its final advice to Government. This adjustment results in slightly fewer removals during the first emissions budget (1.5 Mt during 2022-2025) but slightly more removals during the second emissions budget (5.0 Mt during 2026-2030) than in the Commission's Demonstration path.</t>
  </si>
  <si>
    <t>Cumulative net (UNFCCC reporting) emissions of 476 Mt during 2021-2030 implies emissions of 39.2 Mt in 2030, assuming a straight line decline from 2020 net (UNFCCC reporting) emissions to 2030. This would constitute a 35% reduction on 2005 net (UNFCCC reporting) emissions.</t>
  </si>
  <si>
    <r>
      <rPr>
        <u/>
        <sz val="11"/>
        <color theme="1"/>
        <rFont val="Calibri"/>
        <family val="2"/>
        <scheme val="minor"/>
      </rPr>
      <t>NDC1 (budget approach, budget starting from 2020 emissions target)</t>
    </r>
    <r>
      <rPr>
        <sz val="11"/>
        <color theme="1"/>
        <rFont val="Calibri"/>
        <family val="2"/>
        <scheme val="minor"/>
      </rPr>
      <t xml:space="preserve"> states the emission reduction targets used to express the original NDC1. The updated NDC1 corresponds to a 41% reduction if expressed in the same way.</t>
    </r>
  </si>
  <si>
    <r>
      <rPr>
        <u/>
        <sz val="11"/>
        <color theme="1"/>
        <rFont val="Calibri"/>
        <family val="2"/>
        <scheme val="minor"/>
      </rPr>
      <t>Domestic abatement additional to "Current Policies" (Mt CO2-eq)</t>
    </r>
    <r>
      <rPr>
        <sz val="11"/>
        <color theme="1"/>
        <rFont val="Calibri"/>
        <family val="2"/>
        <scheme val="minor"/>
      </rPr>
      <t xml:space="preserve"> is the difference between emissions over 2021-2030 between current policies and the forestry-adjusted Demonstration Pathway. </t>
    </r>
  </si>
  <si>
    <r>
      <rPr>
        <u/>
        <sz val="11"/>
        <color theme="1"/>
        <rFont val="Calibri"/>
        <family val="2"/>
        <scheme val="minor"/>
      </rPr>
      <t>Offshore abatement (Mt CO2-eq)</t>
    </r>
    <r>
      <rPr>
        <sz val="11"/>
        <color theme="1"/>
        <rFont val="Calibri"/>
        <family val="2"/>
        <scheme val="minor"/>
      </rPr>
      <t xml:space="preserve"> calculates the gap between domestic emissions during 2021-2030 in the forestry-adjusted Demonstration Pathway and the NDC1 budget - this gap would need to be met by generating abatement offshore.</t>
    </r>
  </si>
  <si>
    <r>
      <rPr>
        <u/>
        <sz val="11"/>
        <color theme="1"/>
        <rFont val="Calibri"/>
        <family val="2"/>
        <scheme val="minor"/>
      </rPr>
      <t>Point-year gross-net reduction, reference year XXX</t>
    </r>
    <r>
      <rPr>
        <sz val="11"/>
        <color theme="1"/>
        <rFont val="Calibri"/>
        <family val="2"/>
        <scheme val="minor"/>
      </rPr>
      <t xml:space="preserve"> calculates the percentage reduction represented by the 2030 emission target consistent with this budget calculation, relative to gross emissions in a given reference year.</t>
    </r>
  </si>
  <si>
    <r>
      <rPr>
        <u/>
        <sz val="11"/>
        <color theme="1"/>
        <rFont val="Calibri"/>
        <family val="2"/>
        <scheme val="minor"/>
      </rPr>
      <t>NDC1 budget (Mt CO2-eq)</t>
    </r>
    <r>
      <rPr>
        <sz val="11"/>
        <color theme="1"/>
        <rFont val="Calibri"/>
        <family val="2"/>
        <scheme val="minor"/>
      </rPr>
      <t xml:space="preserve"> calculates the NDC1 emissions budget based on the methodology recommended by the Commission. This assumes a straight line reduction, starting at the 2020 emissions representing New Zealand's previous target (which was a 5% reduction of net target accounting emissions below 1990 gross emission levels), and continuing from there to the stated 2030 emission reductions target. (see tab 'Notes on calculations')</t>
    </r>
  </si>
  <si>
    <r>
      <rPr>
        <u/>
        <sz val="11"/>
        <color theme="1"/>
        <rFont val="Calibri"/>
        <family val="2"/>
        <scheme val="minor"/>
      </rPr>
      <t>Equivalent 2030 target emissions in point-year basis</t>
    </r>
    <r>
      <rPr>
        <sz val="11"/>
        <color theme="1"/>
        <rFont val="Calibri"/>
        <family val="2"/>
        <scheme val="minor"/>
      </rPr>
      <t xml:space="preserve"> calculates the emissions in 2030 that would result in the same cumulative emissions as the NDC1 budget, if starting from the actual net target accounting emissions in 2020. Since actual emissions in 2020 are higher than our 2020 emissions target, this generally means a greater reduction by 2030 to achieve the same overall emissions budget. Actual emissions in 2020 are higher than our target because we expect to meet our 2020 target (which is also managed as a budget overe the period 2013-2020 in part through carry-over units). (see tab 'Notes on calculations')</t>
    </r>
  </si>
  <si>
    <t>Explanation of formulae in tab 'budgets and targets'</t>
  </si>
  <si>
    <r>
      <t xml:space="preserve">UNFCCC reporting-based cumulative </t>
    </r>
    <r>
      <rPr>
        <u/>
        <sz val="11"/>
        <color theme="1"/>
        <rFont val="Calibri"/>
        <family val="2"/>
        <scheme val="minor"/>
      </rPr>
      <t>domestic</t>
    </r>
    <r>
      <rPr>
        <sz val="11"/>
        <color theme="1"/>
        <rFont val="Calibri"/>
        <family val="2"/>
        <scheme val="minor"/>
      </rPr>
      <t xml:space="preserve"> emissions 2021-2030 that would be correspond to the Forestry-Adjusted Demonstration Pathway</t>
    </r>
  </si>
  <si>
    <r>
      <t>These cells use the following calculation: in any given year x (with 2021 &lt;= x &lt;= 2030), the budgeted emissions E(x), assuming a straight line starting from the emissions target in 2020, are:
E(x) = E</t>
    </r>
    <r>
      <rPr>
        <vertAlign val="subscript"/>
        <sz val="11"/>
        <color theme="1"/>
        <rFont val="Calibri"/>
        <family val="2"/>
        <scheme val="minor"/>
      </rPr>
      <t>target</t>
    </r>
    <r>
      <rPr>
        <sz val="11"/>
        <color theme="1"/>
        <rFont val="Calibri"/>
        <family val="2"/>
        <scheme val="minor"/>
      </rPr>
      <t>(2020) + (x - 2020) × [(E</t>
    </r>
    <r>
      <rPr>
        <vertAlign val="subscript"/>
        <sz val="11"/>
        <color theme="1"/>
        <rFont val="Calibri"/>
        <family val="2"/>
        <scheme val="minor"/>
      </rPr>
      <t>target</t>
    </r>
    <r>
      <rPr>
        <sz val="11"/>
        <color theme="1"/>
        <rFont val="Calibri"/>
        <family val="2"/>
        <scheme val="minor"/>
      </rPr>
      <t>(2030) - E</t>
    </r>
    <r>
      <rPr>
        <vertAlign val="subscript"/>
        <sz val="11"/>
        <color theme="1"/>
        <rFont val="Calibri"/>
        <family val="2"/>
        <scheme val="minor"/>
      </rPr>
      <t>target</t>
    </r>
    <r>
      <rPr>
        <sz val="11"/>
        <color theme="1"/>
        <rFont val="Calibri"/>
        <family val="2"/>
        <scheme val="minor"/>
      </rPr>
      <t>(2020)) / 10 ]
The last term in square brackets represents the step change from one year to the next. Summing over the 10 years, for x=2021 up to x=2030, then gives the total budget E(budget) for 2021-2030:
E(budget) = 10 × E</t>
    </r>
    <r>
      <rPr>
        <vertAlign val="subscript"/>
        <sz val="11"/>
        <color theme="1"/>
        <rFont val="Calibri"/>
        <family val="2"/>
        <scheme val="minor"/>
      </rPr>
      <t>target</t>
    </r>
    <r>
      <rPr>
        <sz val="11"/>
        <color theme="1"/>
        <rFont val="Calibri"/>
        <family val="2"/>
        <scheme val="minor"/>
      </rPr>
      <t>(2020) + 55 × [(E</t>
    </r>
    <r>
      <rPr>
        <vertAlign val="subscript"/>
        <sz val="11"/>
        <color theme="1"/>
        <rFont val="Calibri"/>
        <family val="2"/>
        <scheme val="minor"/>
      </rPr>
      <t>target</t>
    </r>
    <r>
      <rPr>
        <sz val="11"/>
        <color theme="1"/>
        <rFont val="Calibri"/>
        <family val="2"/>
        <scheme val="minor"/>
      </rPr>
      <t>(2030) - E</t>
    </r>
    <r>
      <rPr>
        <vertAlign val="subscript"/>
        <sz val="11"/>
        <color theme="1"/>
        <rFont val="Calibri"/>
        <family val="2"/>
        <scheme val="minor"/>
      </rPr>
      <t>target</t>
    </r>
    <r>
      <rPr>
        <sz val="11"/>
        <color theme="1"/>
        <rFont val="Calibri"/>
        <family val="2"/>
        <scheme val="minor"/>
      </rPr>
      <t>(2020)) / 10]
                      = 10 × E</t>
    </r>
    <r>
      <rPr>
        <vertAlign val="subscript"/>
        <sz val="11"/>
        <color theme="1"/>
        <rFont val="Calibri"/>
        <family val="2"/>
        <scheme val="minor"/>
      </rPr>
      <t>target</t>
    </r>
    <r>
      <rPr>
        <sz val="11"/>
        <color theme="1"/>
        <rFont val="Calibri"/>
        <family val="2"/>
        <scheme val="minor"/>
      </rPr>
      <t>(2020) + 5.5 × [(1-NDC%)×E</t>
    </r>
    <r>
      <rPr>
        <vertAlign val="subscript"/>
        <sz val="11"/>
        <color theme="1"/>
        <rFont val="Calibri"/>
        <family val="2"/>
        <scheme val="minor"/>
      </rPr>
      <t>gross</t>
    </r>
    <r>
      <rPr>
        <sz val="11"/>
        <color theme="1"/>
        <rFont val="Calibri"/>
        <family val="2"/>
        <scheme val="minor"/>
      </rPr>
      <t>(2005) – E</t>
    </r>
    <r>
      <rPr>
        <vertAlign val="subscript"/>
        <sz val="11"/>
        <color theme="1"/>
        <rFont val="Calibri"/>
        <family val="2"/>
        <scheme val="minor"/>
      </rPr>
      <t>target</t>
    </r>
    <r>
      <rPr>
        <sz val="11"/>
        <color theme="1"/>
        <rFont val="Calibri"/>
        <family val="2"/>
        <scheme val="minor"/>
      </rPr>
      <t xml:space="preserve">(2020)]
</t>
    </r>
  </si>
  <si>
    <t>2030 emissions target for updated NDC1</t>
  </si>
  <si>
    <t>with existing measures</t>
  </si>
  <si>
    <t>Emissions projected with existing measures:</t>
  </si>
  <si>
    <t>This provides historical and projected gross and net emissions, based on existing measures. For details see https://environment.govt.nz/what-government-is-doing/areas-of-work/climate-change/emissions-budgets-and-the-emissions-reduction-plan/. Note that emissions with existing measures have been adjusted slightly in subsequent updates; these updates have a small impact on the total emissions that are estimated to be emitted between 2021 and 2030 under those policy assumptions. These updated emissions projections will be released by MfE once further quality assurance has been completed.</t>
  </si>
  <si>
    <t>Domestic abatement additional to "with existing measures" (Mt CO2-eq)</t>
  </si>
  <si>
    <t>June 2021 projections</t>
  </si>
  <si>
    <r>
      <t>The reverse of the formula above is used to calculate the point-year reduction target for a given budget. I.e. we can solve the above formula for the term E</t>
    </r>
    <r>
      <rPr>
        <vertAlign val="subscript"/>
        <sz val="11"/>
        <color theme="1"/>
        <rFont val="Calibri"/>
        <family val="2"/>
        <scheme val="minor"/>
      </rPr>
      <t>target</t>
    </r>
    <r>
      <rPr>
        <sz val="11"/>
        <color theme="1"/>
        <rFont val="Calibri"/>
        <family val="2"/>
        <scheme val="minor"/>
      </rPr>
      <t>(2030), using the same emissions budget E(budget) but replacing E</t>
    </r>
    <r>
      <rPr>
        <vertAlign val="subscript"/>
        <sz val="11"/>
        <color theme="1"/>
        <rFont val="Calibri"/>
        <family val="2"/>
        <scheme val="minor"/>
      </rPr>
      <t>target</t>
    </r>
    <r>
      <rPr>
        <sz val="11"/>
        <color theme="1"/>
        <rFont val="Calibri"/>
        <family val="2"/>
        <scheme val="minor"/>
      </rPr>
      <t>(2020) with E</t>
    </r>
    <r>
      <rPr>
        <vertAlign val="subscript"/>
        <sz val="11"/>
        <color theme="1"/>
        <rFont val="Calibri"/>
        <family val="2"/>
        <scheme val="minor"/>
      </rPr>
      <t>actual</t>
    </r>
    <r>
      <rPr>
        <sz val="11"/>
        <color theme="1"/>
        <rFont val="Calibri"/>
        <family val="2"/>
        <scheme val="minor"/>
      </rPr>
      <t>(2020). This now assumes that we start our emissions budget at the level of actual net emissions in 2020 and draw a straight line from there to the point-year emission reduction target such that the total emissions budget over 2021-2030 (E(budget) is the same as in the above calculations. This gives the formula:
E</t>
    </r>
    <r>
      <rPr>
        <vertAlign val="subscript"/>
        <sz val="11"/>
        <color theme="1"/>
        <rFont val="Calibri"/>
        <family val="2"/>
        <scheme val="minor"/>
      </rPr>
      <t>target</t>
    </r>
    <r>
      <rPr>
        <vertAlign val="superscript"/>
        <sz val="11"/>
        <color theme="1"/>
        <rFont val="Calibri"/>
        <family val="2"/>
        <scheme val="minor"/>
      </rPr>
      <t>point-year</t>
    </r>
    <r>
      <rPr>
        <sz val="11"/>
        <color theme="1"/>
        <rFont val="Calibri"/>
        <family val="2"/>
        <scheme val="minor"/>
      </rPr>
      <t>(2030) = [E(budget) – 10 × E</t>
    </r>
    <r>
      <rPr>
        <vertAlign val="subscript"/>
        <sz val="11"/>
        <color theme="1"/>
        <rFont val="Calibri"/>
        <family val="2"/>
        <scheme val="minor"/>
      </rPr>
      <t>actual</t>
    </r>
    <r>
      <rPr>
        <sz val="11"/>
        <color theme="1"/>
        <rFont val="Calibri"/>
        <family val="2"/>
        <scheme val="minor"/>
      </rPr>
      <t>(2020)]/5.5 + E</t>
    </r>
    <r>
      <rPr>
        <vertAlign val="subscript"/>
        <sz val="11"/>
        <color theme="1"/>
        <rFont val="Calibri"/>
        <family val="2"/>
        <scheme val="minor"/>
      </rPr>
      <t>actual</t>
    </r>
    <r>
      <rPr>
        <sz val="11"/>
        <color theme="1"/>
        <rFont val="Calibri"/>
        <family val="2"/>
        <scheme val="minor"/>
      </rPr>
      <t>(2020)</t>
    </r>
  </si>
  <si>
    <t>Cells B14:D14 (highlighted in green)</t>
  </si>
  <si>
    <r>
      <t>This simple but condensed formula is contained in cells B11:D11, where NDC% represents the headline reduction percentage. The formula (1-NDC%) × E</t>
    </r>
    <r>
      <rPr>
        <vertAlign val="subscript"/>
        <sz val="11"/>
        <color theme="1"/>
        <rFont val="Calibri"/>
        <family val="2"/>
        <scheme val="minor"/>
      </rPr>
      <t>gross</t>
    </r>
    <r>
      <rPr>
        <sz val="11"/>
        <color theme="1"/>
        <rFont val="Calibri"/>
        <family val="2"/>
        <scheme val="minor"/>
      </rPr>
      <t>(2005) therefore represents the 2030 emission target when expressed using the approach embodied in the original NDC1.</t>
    </r>
  </si>
  <si>
    <t>Cells B11:D11 (highlighted in yellow)</t>
  </si>
  <si>
    <t>This simple but condensed formula is used in cells B14:D14.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</si>
</sst>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_ ;\-#,##0\ "/>
  </numFmts>
  <fonts count="20" x14ac:knownFonts="1">
    <font>
      <sz val="11"/>
      <color theme="1"/>
      <name val="Calibri"/>
      <family val="2"/>
      <scheme val="minor"/>
    </font>
    <font>
      <sz val="11"/>
      <color theme="1"/>
      <name val="Calibri"/>
      <family val="2"/>
      <scheme val="minor"/>
    </font>
    <font>
      <sz val="11"/>
      <color theme="1"/>
      <name val="Calibri"/>
      <family val="2"/>
    </font>
    <font>
      <b/>
      <sz val="11"/>
      <color theme="1"/>
      <name val="Calibri"/>
      <family val="2"/>
      <scheme val="minor"/>
    </font>
    <font>
      <b/>
      <sz val="11"/>
      <color rgb="FFED7D31"/>
      <name val="Calibri"/>
      <family val="2"/>
    </font>
    <font>
      <b/>
      <sz val="11"/>
      <color theme="1"/>
      <name val="Calibri"/>
      <family val="2"/>
    </font>
    <font>
      <b/>
      <sz val="14"/>
      <color theme="1"/>
      <name val="Calibri"/>
      <family val="2"/>
      <scheme val="minor"/>
    </font>
    <font>
      <sz val="11"/>
      <color rgb="FFFF0000"/>
      <name val="Calibri"/>
      <family val="2"/>
      <scheme val="minor"/>
    </font>
    <font>
      <sz val="11"/>
      <color rgb="FFFF0000"/>
      <name val="Calibri"/>
      <family val="2"/>
    </font>
    <font>
      <i/>
      <sz val="11"/>
      <color theme="1"/>
      <name val="Calibri"/>
      <family val="2"/>
      <scheme val="minor"/>
    </font>
    <font>
      <b/>
      <sz val="11"/>
      <color rgb="FFFF0000"/>
      <name val="Calibri"/>
      <family val="2"/>
    </font>
    <font>
      <b/>
      <sz val="24"/>
      <color theme="1"/>
      <name val="Calibri"/>
      <family val="2"/>
      <scheme val="minor"/>
    </font>
    <font>
      <b/>
      <sz val="24"/>
      <color theme="1"/>
      <name val="Calibri"/>
      <family val="2"/>
    </font>
    <font>
      <b/>
      <sz val="20"/>
      <color theme="1"/>
      <name val="Calibri"/>
      <family val="2"/>
      <scheme val="minor"/>
    </font>
    <font>
      <sz val="11"/>
      <name val="Calibri"/>
      <family val="2"/>
    </font>
    <font>
      <u/>
      <sz val="11"/>
      <color theme="1"/>
      <name val="Calibri"/>
      <family val="2"/>
      <scheme val="minor"/>
    </font>
    <font>
      <b/>
      <sz val="11"/>
      <name val="Calibri"/>
      <family val="2"/>
    </font>
    <font>
      <sz val="11"/>
      <name val="Calibri"/>
      <family val="2"/>
      <scheme val="minor"/>
    </font>
    <font>
      <vertAlign val="subscript"/>
      <sz val="11"/>
      <color theme="1"/>
      <name val="Calibri"/>
      <family val="2"/>
      <scheme val="minor"/>
    </font>
    <font>
      <vertAlign val="superscript"/>
      <sz val="11"/>
      <color theme="1"/>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rgb="FF000000"/>
      </patternFill>
    </fill>
    <fill>
      <patternFill patternType="solid">
        <fgColor theme="9" tint="0.39997558519241921"/>
        <bgColor indexed="64"/>
      </patternFill>
    </fill>
    <fill>
      <patternFill patternType="solid">
        <fgColor rgb="FFD7E2B4"/>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theme="2" tint="-9.9978637043366805E-2"/>
        <bgColor indexed="64"/>
      </patternFill>
    </fill>
    <fill>
      <patternFill patternType="solid">
        <fgColor rgb="FFFFFF00"/>
        <bgColor indexed="64"/>
      </patternFill>
    </fill>
    <fill>
      <patternFill patternType="solid">
        <fgColor rgb="FF00B050"/>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4" fillId="0" borderId="0" xfId="0" applyFont="1"/>
    <xf numFmtId="0" fontId="2" fillId="0" borderId="0" xfId="0" applyFont="1"/>
    <xf numFmtId="0" fontId="3" fillId="0" borderId="0" xfId="0" applyFont="1"/>
    <xf numFmtId="0" fontId="5" fillId="3" borderId="0" xfId="0" applyFont="1" applyFill="1" applyAlignment="1">
      <alignment horizontal="center"/>
    </xf>
    <xf numFmtId="164" fontId="2" fillId="3" borderId="0" xfId="1" applyNumberFormat="1" applyFont="1" applyFill="1" applyBorder="1"/>
    <xf numFmtId="0" fontId="5" fillId="2" borderId="0" xfId="0" applyFont="1" applyFill="1" applyAlignment="1">
      <alignment horizontal="center"/>
    </xf>
    <xf numFmtId="164" fontId="2" fillId="7" borderId="0" xfId="1" applyNumberFormat="1" applyFont="1" applyFill="1"/>
    <xf numFmtId="9" fontId="3" fillId="0" borderId="0" xfId="0" applyNumberFormat="1" applyFont="1"/>
    <xf numFmtId="164" fontId="3" fillId="0" borderId="0" xfId="0" applyNumberFormat="1" applyFont="1" applyAlignment="1">
      <alignment horizontal="right" vertical="center"/>
    </xf>
    <xf numFmtId="1" fontId="0" fillId="0" borderId="0" xfId="0" applyNumberFormat="1"/>
    <xf numFmtId="1" fontId="0" fillId="0" borderId="0" xfId="1" applyNumberFormat="1" applyFont="1" applyBorder="1" applyAlignment="1">
      <alignment horizontal="right"/>
    </xf>
    <xf numFmtId="0" fontId="3" fillId="2" borderId="0" xfId="0" applyFont="1" applyFill="1"/>
    <xf numFmtId="0" fontId="0" fillId="2" borderId="0" xfId="0" applyFill="1"/>
    <xf numFmtId="0" fontId="3" fillId="5" borderId="0" xfId="0" applyFont="1" applyFill="1"/>
    <xf numFmtId="0" fontId="0" fillId="5" borderId="0" xfId="0" applyFill="1"/>
    <xf numFmtId="1" fontId="0" fillId="5" borderId="0" xfId="0" applyNumberFormat="1" applyFill="1"/>
    <xf numFmtId="9" fontId="0" fillId="5" borderId="0" xfId="2" applyFont="1" applyFill="1"/>
    <xf numFmtId="0" fontId="3" fillId="10" borderId="0" xfId="0" applyFont="1" applyFill="1"/>
    <xf numFmtId="9" fontId="3" fillId="10" borderId="0" xfId="0" applyNumberFormat="1" applyFont="1" applyFill="1"/>
    <xf numFmtId="1" fontId="2" fillId="10" borderId="0" xfId="0" applyNumberFormat="1" applyFont="1" applyFill="1" applyAlignment="1">
      <alignment horizontal="right"/>
    </xf>
    <xf numFmtId="164" fontId="2" fillId="0" borderId="0" xfId="1" applyNumberFormat="1" applyFont="1" applyFill="1" applyBorder="1"/>
    <xf numFmtId="164" fontId="2" fillId="0" borderId="0" xfId="1" applyNumberFormat="1" applyFont="1" applyFill="1"/>
    <xf numFmtId="9" fontId="4" fillId="0" borderId="0" xfId="2" applyFont="1" applyFill="1" applyBorder="1"/>
    <xf numFmtId="43" fontId="4" fillId="0" borderId="0" xfId="0" applyNumberFormat="1" applyFont="1"/>
    <xf numFmtId="1" fontId="0" fillId="0" borderId="0" xfId="1" applyNumberFormat="1" applyFont="1" applyFill="1" applyBorder="1" applyAlignment="1">
      <alignment horizontal="right"/>
    </xf>
    <xf numFmtId="1" fontId="2" fillId="0" borderId="0" xfId="0" applyNumberFormat="1" applyFont="1" applyAlignment="1">
      <alignment horizontal="right"/>
    </xf>
    <xf numFmtId="49" fontId="0" fillId="0" borderId="0" xfId="0" applyNumberFormat="1" applyAlignment="1">
      <alignment wrapText="1"/>
    </xf>
    <xf numFmtId="49" fontId="6" fillId="0" borderId="0" xfId="0" applyNumberFormat="1" applyFont="1" applyAlignment="1">
      <alignment wrapText="1"/>
    </xf>
    <xf numFmtId="9" fontId="2" fillId="0" borderId="0" xfId="2" applyFont="1" applyFill="1" applyBorder="1"/>
    <xf numFmtId="0" fontId="5" fillId="11" borderId="0" xfId="0" applyFont="1" applyFill="1" applyAlignment="1">
      <alignment horizontal="center"/>
    </xf>
    <xf numFmtId="164" fontId="2" fillId="11" borderId="0" xfId="1" applyNumberFormat="1" applyFont="1" applyFill="1" applyBorder="1"/>
    <xf numFmtId="165" fontId="0" fillId="0" borderId="0" xfId="0" applyNumberFormat="1"/>
    <xf numFmtId="0" fontId="3" fillId="5" borderId="0" xfId="0" applyFont="1" applyFill="1" applyAlignment="1">
      <alignment wrapText="1"/>
    </xf>
    <xf numFmtId="0" fontId="7" fillId="0" borderId="0" xfId="0" applyFont="1"/>
    <xf numFmtId="164" fontId="8" fillId="0" borderId="0" xfId="1" applyNumberFormat="1" applyFont="1" applyFill="1" applyBorder="1"/>
    <xf numFmtId="9" fontId="1" fillId="5" borderId="0" xfId="2" applyFont="1" applyFill="1" applyBorder="1" applyAlignment="1">
      <alignment wrapText="1"/>
    </xf>
    <xf numFmtId="0" fontId="2" fillId="13" borderId="0" xfId="0" applyFont="1" applyFill="1" applyAlignment="1">
      <alignment wrapText="1"/>
    </xf>
    <xf numFmtId="0" fontId="8" fillId="0" borderId="0" xfId="0" applyFont="1"/>
    <xf numFmtId="164" fontId="8" fillId="5" borderId="0" xfId="1" applyNumberFormat="1" applyFont="1" applyFill="1" applyBorder="1"/>
    <xf numFmtId="164" fontId="8" fillId="9" borderId="0" xfId="1" applyNumberFormat="1" applyFont="1" applyFill="1" applyBorder="1"/>
    <xf numFmtId="164" fontId="10" fillId="0" borderId="0" xfId="1" applyNumberFormat="1" applyFont="1" applyFill="1" applyBorder="1"/>
    <xf numFmtId="165" fontId="2" fillId="9" borderId="0" xfId="0" applyNumberFormat="1" applyFont="1" applyFill="1"/>
    <xf numFmtId="0" fontId="11" fillId="0" borderId="0" xfId="0" applyFont="1"/>
    <xf numFmtId="0" fontId="3" fillId="3" borderId="0" xfId="0" applyFont="1" applyFill="1"/>
    <xf numFmtId="164" fontId="3" fillId="3" borderId="0" xfId="1" applyNumberFormat="1" applyFont="1" applyFill="1"/>
    <xf numFmtId="0" fontId="0" fillId="3" borderId="0" xfId="0" applyFill="1"/>
    <xf numFmtId="0" fontId="12" fillId="0" borderId="0" xfId="0" applyFont="1"/>
    <xf numFmtId="49" fontId="11" fillId="0" borderId="0" xfId="0" applyNumberFormat="1" applyFont="1" applyAlignment="1">
      <alignment wrapText="1"/>
    </xf>
    <xf numFmtId="165" fontId="2" fillId="5" borderId="0" xfId="1" applyNumberFormat="1" applyFont="1" applyFill="1" applyBorder="1"/>
    <xf numFmtId="164" fontId="2" fillId="4" borderId="0" xfId="1" applyNumberFormat="1" applyFont="1" applyFill="1" applyBorder="1"/>
    <xf numFmtId="164" fontId="2" fillId="12" borderId="0" xfId="1" applyNumberFormat="1" applyFont="1" applyFill="1" applyBorder="1"/>
    <xf numFmtId="49" fontId="13" fillId="0" borderId="0" xfId="0" applyNumberFormat="1" applyFont="1" applyAlignment="1">
      <alignment wrapText="1"/>
    </xf>
    <xf numFmtId="165" fontId="14" fillId="5" borderId="0" xfId="1" applyNumberFormat="1" applyFont="1" applyFill="1" applyBorder="1"/>
    <xf numFmtId="164" fontId="3" fillId="0" borderId="0" xfId="0" applyNumberFormat="1" applyFont="1"/>
    <xf numFmtId="164" fontId="0" fillId="0" borderId="0" xfId="0" applyNumberFormat="1"/>
    <xf numFmtId="1" fontId="0" fillId="2" borderId="0" xfId="0" applyNumberFormat="1" applyFill="1" applyAlignment="1">
      <alignment vertical="center"/>
    </xf>
    <xf numFmtId="0" fontId="0" fillId="0" borderId="0" xfId="0" applyFill="1"/>
    <xf numFmtId="0" fontId="0" fillId="2" borderId="0" xfId="0" applyFill="1" applyAlignment="1">
      <alignment vertical="center" wrapText="1"/>
    </xf>
    <xf numFmtId="0" fontId="0" fillId="2" borderId="0" xfId="0" applyFill="1" applyAlignment="1">
      <alignment horizontal="right" vertical="center"/>
    </xf>
    <xf numFmtId="165" fontId="14" fillId="9" borderId="0" xfId="1" applyNumberFormat="1" applyFont="1" applyFill="1" applyBorder="1"/>
    <xf numFmtId="165" fontId="14" fillId="6" borderId="0" xfId="1" applyNumberFormat="1" applyFont="1" applyFill="1" applyBorder="1"/>
    <xf numFmtId="165" fontId="14" fillId="9" borderId="0" xfId="0" applyNumberFormat="1" applyFont="1" applyFill="1"/>
    <xf numFmtId="164" fontId="14" fillId="7" borderId="0" xfId="1" applyNumberFormat="1" applyFont="1" applyFill="1"/>
    <xf numFmtId="49" fontId="5" fillId="2" borderId="0" xfId="0" applyNumberFormat="1" applyFont="1" applyFill="1" applyAlignment="1">
      <alignment horizontal="center" vertical="center" wrapText="1"/>
    </xf>
    <xf numFmtId="0" fontId="5" fillId="2" borderId="0" xfId="0" applyFont="1" applyFill="1" applyAlignment="1">
      <alignment horizontal="center" vertical="top" wrapText="1"/>
    </xf>
    <xf numFmtId="49" fontId="16" fillId="5" borderId="0" xfId="0" applyNumberFormat="1" applyFont="1" applyFill="1" applyAlignment="1">
      <alignment horizontal="center" vertical="center" wrapText="1"/>
    </xf>
    <xf numFmtId="49" fontId="16" fillId="9" borderId="0" xfId="0" applyNumberFormat="1" applyFont="1" applyFill="1" applyAlignment="1">
      <alignment horizontal="center" vertical="center" wrapText="1"/>
    </xf>
    <xf numFmtId="49" fontId="17" fillId="0" borderId="0" xfId="0" applyNumberFormat="1" applyFont="1" applyAlignment="1">
      <alignment wrapText="1"/>
    </xf>
    <xf numFmtId="49" fontId="0" fillId="0" borderId="0" xfId="0" applyNumberFormat="1" applyAlignment="1">
      <alignment vertical="top" wrapText="1"/>
    </xf>
    <xf numFmtId="49" fontId="0" fillId="0" borderId="0" xfId="0" applyNumberFormat="1" applyAlignment="1">
      <alignment horizontal="left" vertical="top" wrapText="1"/>
    </xf>
    <xf numFmtId="49" fontId="17" fillId="0" borderId="0" xfId="0" applyNumberFormat="1" applyFont="1" applyAlignment="1">
      <alignment vertical="top" wrapText="1"/>
    </xf>
    <xf numFmtId="165" fontId="2" fillId="13" borderId="0" xfId="1" applyNumberFormat="1" applyFont="1" applyFill="1" applyBorder="1" applyAlignment="1">
      <alignment vertical="center"/>
    </xf>
    <xf numFmtId="165" fontId="3" fillId="0" borderId="0" xfId="0" applyNumberFormat="1" applyFont="1"/>
    <xf numFmtId="10" fontId="3" fillId="0" borderId="0" xfId="2" applyNumberFormat="1" applyFont="1"/>
    <xf numFmtId="164" fontId="3" fillId="15" borderId="0" xfId="0" applyNumberFormat="1" applyFont="1" applyFill="1" applyAlignment="1">
      <alignment horizontal="right" vertical="center"/>
    </xf>
    <xf numFmtId="49" fontId="3" fillId="14" borderId="0" xfId="0" applyNumberFormat="1" applyFont="1" applyFill="1" applyAlignment="1">
      <alignment wrapText="1"/>
    </xf>
    <xf numFmtId="49" fontId="3" fillId="15" borderId="0" xfId="0" applyNumberFormat="1" applyFont="1" applyFill="1" applyAlignment="1">
      <alignment wrapText="1"/>
    </xf>
    <xf numFmtId="9" fontId="3" fillId="5" borderId="0" xfId="0" applyNumberFormat="1" applyFont="1" applyFill="1"/>
    <xf numFmtId="1" fontId="0" fillId="14" borderId="0" xfId="1" applyNumberFormat="1" applyFont="1" applyFill="1" applyBorder="1" applyAlignment="1">
      <alignment horizontal="right"/>
    </xf>
    <xf numFmtId="49" fontId="0" fillId="0" borderId="0" xfId="0" applyNumberFormat="1" applyAlignment="1">
      <alignment horizontal="left" vertical="top" wrapText="1"/>
    </xf>
    <xf numFmtId="49" fontId="5" fillId="0" borderId="0" xfId="0" applyNumberFormat="1" applyFont="1" applyAlignment="1">
      <alignment horizontal="center" vertical="top" wrapText="1"/>
    </xf>
    <xf numFmtId="49" fontId="5" fillId="5" borderId="0" xfId="0" applyNumberFormat="1" applyFont="1" applyFill="1" applyAlignment="1">
      <alignment horizontal="center" vertical="top" wrapText="1"/>
    </xf>
    <xf numFmtId="0" fontId="5" fillId="8" borderId="0" xfId="0" applyFont="1" applyFill="1" applyAlignment="1">
      <alignment horizontal="center"/>
    </xf>
    <xf numFmtId="0" fontId="5" fillId="3" borderId="0" xfId="0" quotePrefix="1" applyFont="1" applyFill="1" applyAlignment="1">
      <alignment horizontal="center" vertical="top" wrapText="1"/>
    </xf>
    <xf numFmtId="0" fontId="5" fillId="3" borderId="0" xfId="0" applyFont="1" applyFill="1" applyAlignment="1">
      <alignment horizontal="center" vertical="top" wrapText="1"/>
    </xf>
    <xf numFmtId="0" fontId="5" fillId="11" borderId="0" xfId="0" applyFont="1" applyFill="1" applyAlignment="1">
      <alignment horizontal="center" vertical="top" wrapText="1"/>
    </xf>
    <xf numFmtId="49" fontId="5" fillId="3" borderId="0" xfId="0" applyNumberFormat="1" applyFont="1" applyFill="1" applyAlignment="1">
      <alignment horizontal="center" vertical="center" wrapText="1"/>
    </xf>
    <xf numFmtId="49" fontId="5" fillId="11" borderId="0" xfId="0" applyNumberFormat="1" applyFont="1" applyFill="1" applyAlignment="1">
      <alignment horizontal="center" vertical="center" wrapText="1"/>
    </xf>
    <xf numFmtId="49" fontId="5" fillId="8" borderId="0" xfId="0" applyNumberFormat="1" applyFont="1" applyFill="1" applyAlignment="1">
      <alignment horizontal="center" vertical="top" wrapText="1"/>
    </xf>
    <xf numFmtId="0" fontId="9" fillId="2" borderId="0" xfId="0" applyFont="1" applyFill="1" applyAlignment="1">
      <alignment horizontal="left" wrapText="1"/>
    </xf>
    <xf numFmtId="0" fontId="0" fillId="2" borderId="0" xfId="0" applyFill="1" applyAlignment="1">
      <alignment horizontal="left" wrapText="1"/>
    </xf>
    <xf numFmtId="0" fontId="0" fillId="2" borderId="0" xfId="0" applyFill="1" applyAlignment="1">
      <alignment horizontal="left"/>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DAEAF0"/>
      <color rgb="FFD7E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8E21-A8D9-4058-95D7-1AC98D915FC5}">
  <sheetPr>
    <pageSetUpPr fitToPage="1"/>
  </sheetPr>
  <dimension ref="A1:C22"/>
  <sheetViews>
    <sheetView topLeftCell="A11" workbookViewId="0">
      <selection sqref="A1:C22"/>
    </sheetView>
  </sheetViews>
  <sheetFormatPr defaultRowHeight="15" x14ac:dyDescent="0.25"/>
  <cols>
    <col min="1" max="1" width="138.7109375" style="27" customWidth="1"/>
    <col min="2" max="2" width="6.28515625" customWidth="1"/>
    <col min="3" max="3" width="105.42578125" style="27" customWidth="1"/>
  </cols>
  <sheetData>
    <row r="1" spans="1:3" ht="31.5" x14ac:dyDescent="0.5">
      <c r="A1" s="48" t="s">
        <v>0</v>
      </c>
    </row>
    <row r="2" spans="1:3" ht="15" customHeight="1" x14ac:dyDescent="0.5">
      <c r="A2" s="48"/>
    </row>
    <row r="3" spans="1:3" ht="26.25" x14ac:dyDescent="0.4">
      <c r="A3" s="52" t="s">
        <v>1</v>
      </c>
      <c r="C3" s="52" t="s">
        <v>2</v>
      </c>
    </row>
    <row r="5" spans="1:3" ht="30" x14ac:dyDescent="0.25">
      <c r="A5" s="27" t="s">
        <v>3</v>
      </c>
      <c r="C5" s="69" t="s">
        <v>4</v>
      </c>
    </row>
    <row r="6" spans="1:3" ht="47.25" customHeight="1" x14ac:dyDescent="0.25">
      <c r="A6" s="27" t="s">
        <v>45</v>
      </c>
      <c r="C6" s="69" t="s">
        <v>48</v>
      </c>
    </row>
    <row r="8" spans="1:3" ht="45.75" x14ac:dyDescent="0.3">
      <c r="A8" s="28" t="s">
        <v>64</v>
      </c>
      <c r="C8" s="27" t="s">
        <v>49</v>
      </c>
    </row>
    <row r="9" spans="1:3" ht="75" x14ac:dyDescent="0.3">
      <c r="A9" s="71" t="s">
        <v>65</v>
      </c>
      <c r="C9" s="28" t="s">
        <v>5</v>
      </c>
    </row>
    <row r="10" spans="1:3" ht="50.25" customHeight="1" x14ac:dyDescent="0.25">
      <c r="A10" s="71" t="s">
        <v>44</v>
      </c>
      <c r="C10" s="70" t="s">
        <v>53</v>
      </c>
    </row>
    <row r="11" spans="1:3" ht="17.25" customHeight="1" x14ac:dyDescent="0.3">
      <c r="A11" s="28" t="s">
        <v>6</v>
      </c>
      <c r="C11" s="80" t="s">
        <v>57</v>
      </c>
    </row>
    <row r="12" spans="1:3" ht="51.75" customHeight="1" x14ac:dyDescent="0.25">
      <c r="A12" s="27" t="s">
        <v>46</v>
      </c>
      <c r="C12" s="80"/>
    </row>
    <row r="13" spans="1:3" ht="36" customHeight="1" x14ac:dyDescent="0.25">
      <c r="A13" s="80" t="s">
        <v>51</v>
      </c>
      <c r="C13" s="69" t="s">
        <v>54</v>
      </c>
    </row>
    <row r="14" spans="1:3" ht="53.25" customHeight="1" x14ac:dyDescent="0.25">
      <c r="A14" s="80"/>
      <c r="C14" s="69" t="s">
        <v>55</v>
      </c>
    </row>
    <row r="15" spans="1:3" ht="90" customHeight="1" x14ac:dyDescent="0.3">
      <c r="A15" s="28" t="s">
        <v>7</v>
      </c>
      <c r="C15" s="80" t="s">
        <v>58</v>
      </c>
    </row>
    <row r="16" spans="1:3" ht="47.25" customHeight="1" x14ac:dyDescent="0.25">
      <c r="A16" s="80" t="s">
        <v>43</v>
      </c>
      <c r="C16" s="80"/>
    </row>
    <row r="17" spans="1:3" ht="45" customHeight="1" x14ac:dyDescent="0.25">
      <c r="A17" s="80"/>
      <c r="C17" s="80"/>
    </row>
    <row r="18" spans="1:3" ht="45" x14ac:dyDescent="0.25">
      <c r="A18" s="27" t="s">
        <v>8</v>
      </c>
      <c r="C18" s="69" t="s">
        <v>56</v>
      </c>
    </row>
    <row r="19" spans="1:3" ht="60" x14ac:dyDescent="0.25">
      <c r="A19" s="68" t="s">
        <v>9</v>
      </c>
      <c r="C19" s="27" t="s">
        <v>50</v>
      </c>
    </row>
    <row r="21" spans="1:3" ht="18.75" x14ac:dyDescent="0.3">
      <c r="A21" s="28" t="s">
        <v>10</v>
      </c>
    </row>
    <row r="22" spans="1:3" ht="45" x14ac:dyDescent="0.25">
      <c r="A22" s="27" t="s">
        <v>47</v>
      </c>
    </row>
  </sheetData>
  <mergeCells count="4">
    <mergeCell ref="C11:C12"/>
    <mergeCell ref="A13:A14"/>
    <mergeCell ref="C15:C17"/>
    <mergeCell ref="A16:A17"/>
  </mergeCells>
  <pageMargins left="0.7" right="0.7" top="0.75" bottom="0.75" header="0.3" footer="0.3"/>
  <pageSetup paperSize="8"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6B5CD-29B6-4689-B6DA-FB82C4C33AEE}">
  <sheetPr>
    <pageSetUpPr fitToPage="1"/>
  </sheetPr>
  <dimension ref="A1:T88"/>
  <sheetViews>
    <sheetView tabSelected="1" zoomScaleNormal="100" workbookViewId="0">
      <pane xSplit="1" ySplit="7" topLeftCell="B8" activePane="bottomRight" state="frozen"/>
      <selection pane="topRight" activeCell="B1" sqref="B1"/>
      <selection pane="bottomLeft" activeCell="A2" sqref="A2"/>
      <selection pane="bottomRight" activeCell="E8" sqref="E8"/>
    </sheetView>
  </sheetViews>
  <sheetFormatPr defaultRowHeight="15" x14ac:dyDescent="0.25"/>
  <cols>
    <col min="1" max="1" width="19.5703125" style="2" customWidth="1"/>
    <col min="2" max="2" width="14.42578125" style="2" customWidth="1"/>
    <col min="3" max="3" width="12.7109375" style="2" customWidth="1"/>
    <col min="4" max="4" width="15" style="2" customWidth="1"/>
    <col min="5" max="5" width="17.42578125" style="2" customWidth="1"/>
    <col min="6" max="6" width="21.42578125" style="38" customWidth="1"/>
    <col min="7" max="7" width="21.7109375" style="38" customWidth="1"/>
    <col min="8" max="8" width="22.7109375" style="2" customWidth="1"/>
    <col min="9" max="9" width="28.28515625" style="2" customWidth="1"/>
    <col min="10" max="10" width="32.28515625" style="2" customWidth="1"/>
    <col min="12" max="12" width="14.28515625" customWidth="1"/>
    <col min="13" max="13" width="10.7109375" bestFit="1" customWidth="1"/>
    <col min="14" max="15" width="10.5703125" bestFit="1" customWidth="1"/>
  </cols>
  <sheetData>
    <row r="1" spans="1:20" ht="31.5" x14ac:dyDescent="0.5">
      <c r="A1" s="47" t="s">
        <v>1</v>
      </c>
    </row>
    <row r="2" spans="1:20" ht="15" customHeight="1" x14ac:dyDescent="0.5">
      <c r="A2" s="47"/>
    </row>
    <row r="3" spans="1:20" x14ac:dyDescent="0.25">
      <c r="A3" s="2" t="s">
        <v>11</v>
      </c>
    </row>
    <row r="4" spans="1:20" x14ac:dyDescent="0.25">
      <c r="F4" s="41"/>
      <c r="G4" s="41"/>
    </row>
    <row r="5" spans="1:20" s="3" customFormat="1" x14ac:dyDescent="0.25">
      <c r="A5" s="81" t="s">
        <v>35</v>
      </c>
      <c r="B5" s="4" t="s">
        <v>12</v>
      </c>
      <c r="C5" s="4" t="s">
        <v>13</v>
      </c>
      <c r="D5" s="30" t="s">
        <v>12</v>
      </c>
      <c r="E5" s="30" t="s">
        <v>13</v>
      </c>
      <c r="F5" s="83" t="s">
        <v>14</v>
      </c>
      <c r="G5" s="83"/>
      <c r="H5" s="83"/>
      <c r="I5" s="83"/>
      <c r="J5" s="6" t="s">
        <v>13</v>
      </c>
    </row>
    <row r="6" spans="1:20" s="3" customFormat="1" ht="33" customHeight="1" x14ac:dyDescent="0.25">
      <c r="A6" s="81"/>
      <c r="B6" s="84" t="s">
        <v>63</v>
      </c>
      <c r="C6" s="85"/>
      <c r="D6" s="86" t="s">
        <v>38</v>
      </c>
      <c r="E6" s="86"/>
      <c r="F6" s="89" t="s">
        <v>67</v>
      </c>
      <c r="G6" s="89"/>
      <c r="H6" s="82" t="s">
        <v>41</v>
      </c>
      <c r="I6" s="82"/>
      <c r="J6" s="65" t="s">
        <v>42</v>
      </c>
    </row>
    <row r="7" spans="1:20" s="3" customFormat="1" ht="39.75" customHeight="1" x14ac:dyDescent="0.25">
      <c r="A7" s="81"/>
      <c r="B7" s="87" t="s">
        <v>36</v>
      </c>
      <c r="C7" s="87"/>
      <c r="D7" s="88" t="s">
        <v>37</v>
      </c>
      <c r="E7" s="88"/>
      <c r="F7" s="66" t="s">
        <v>39</v>
      </c>
      <c r="G7" s="67" t="s">
        <v>40</v>
      </c>
      <c r="H7" s="66" t="s">
        <v>39</v>
      </c>
      <c r="I7" s="67" t="s">
        <v>40</v>
      </c>
      <c r="J7" s="64" t="s">
        <v>40</v>
      </c>
    </row>
    <row r="8" spans="1:20" ht="15" customHeight="1" x14ac:dyDescent="0.25">
      <c r="A8" s="2">
        <v>1990</v>
      </c>
      <c r="B8" s="5">
        <v>68336.06599015031</v>
      </c>
      <c r="C8" s="5">
        <v>69001.673742345651</v>
      </c>
      <c r="D8" s="31">
        <v>68336.06599015031</v>
      </c>
      <c r="E8" s="31">
        <v>69001.673742345651</v>
      </c>
      <c r="F8" s="39"/>
      <c r="G8" s="40"/>
      <c r="H8" s="53">
        <f>E8-D8</f>
        <v>665.60775219534116</v>
      </c>
      <c r="I8" s="62">
        <v>-24026.932054057528</v>
      </c>
      <c r="J8" s="63">
        <v>44309.133936092781</v>
      </c>
      <c r="K8" s="55"/>
      <c r="L8" s="54"/>
      <c r="M8" s="54"/>
      <c r="N8" s="73"/>
      <c r="O8" s="74"/>
      <c r="P8" s="3"/>
      <c r="Q8" s="3"/>
      <c r="R8" s="3"/>
      <c r="S8" s="3"/>
      <c r="T8" s="3"/>
    </row>
    <row r="9" spans="1:20" ht="15" customHeight="1" x14ac:dyDescent="0.25">
      <c r="A9" s="2">
        <v>1991</v>
      </c>
      <c r="B9" s="5">
        <v>69220.813730288763</v>
      </c>
      <c r="C9" s="5">
        <v>69897.778639425611</v>
      </c>
      <c r="D9" s="31">
        <v>69220.813730288763</v>
      </c>
      <c r="E9" s="31">
        <v>69897.778639425611</v>
      </c>
      <c r="F9" s="39"/>
      <c r="G9" s="40"/>
      <c r="H9" s="53">
        <f t="shared" ref="H9:H37" si="0">E9-D9</f>
        <v>676.96490913684829</v>
      </c>
      <c r="I9" s="62">
        <v>-25842.341621002124</v>
      </c>
      <c r="J9" s="63">
        <v>43378.472109286638</v>
      </c>
      <c r="K9" s="55"/>
      <c r="L9" s="54"/>
      <c r="M9" s="54"/>
      <c r="N9" s="73"/>
      <c r="O9" s="74"/>
      <c r="P9" s="8"/>
      <c r="Q9" s="8"/>
      <c r="R9" s="8"/>
      <c r="S9" s="8"/>
      <c r="T9" s="8"/>
    </row>
    <row r="10" spans="1:20" ht="15" customHeight="1" x14ac:dyDescent="0.25">
      <c r="A10" s="2">
        <v>1992</v>
      </c>
      <c r="B10" s="5">
        <v>70365.169978658232</v>
      </c>
      <c r="C10" s="5">
        <v>71131.613811802425</v>
      </c>
      <c r="D10" s="31">
        <v>70365.169978658232</v>
      </c>
      <c r="E10" s="31">
        <v>71131.613811802425</v>
      </c>
      <c r="F10" s="39"/>
      <c r="G10" s="40"/>
      <c r="H10" s="53">
        <f t="shared" si="0"/>
        <v>766.44383314419247</v>
      </c>
      <c r="I10" s="62">
        <v>-25548.31850163835</v>
      </c>
      <c r="J10" s="63">
        <v>44816.851477019882</v>
      </c>
      <c r="K10" s="55"/>
      <c r="L10" s="54"/>
      <c r="M10" s="54"/>
      <c r="N10" s="73"/>
      <c r="O10" s="74"/>
      <c r="P10" s="25"/>
      <c r="Q10" s="26"/>
      <c r="R10" s="26"/>
      <c r="S10" s="26"/>
      <c r="T10" s="26"/>
    </row>
    <row r="11" spans="1:20" ht="15" customHeight="1" x14ac:dyDescent="0.25">
      <c r="A11" s="2">
        <v>1993</v>
      </c>
      <c r="B11" s="5">
        <v>70150.216473089851</v>
      </c>
      <c r="C11" s="5">
        <v>70965.867646817976</v>
      </c>
      <c r="D11" s="31">
        <v>70150.216473089851</v>
      </c>
      <c r="E11" s="31">
        <v>70965.867646817976</v>
      </c>
      <c r="F11" s="39"/>
      <c r="G11" s="40"/>
      <c r="H11" s="53">
        <f t="shared" si="0"/>
        <v>815.65117372812529</v>
      </c>
      <c r="I11" s="62">
        <v>-25803.122687321811</v>
      </c>
      <c r="J11" s="63">
        <v>44347.09378576804</v>
      </c>
      <c r="K11" s="55"/>
      <c r="L11" s="54"/>
      <c r="M11" s="54"/>
      <c r="N11" s="73"/>
      <c r="O11" s="74"/>
      <c r="P11" s="10"/>
    </row>
    <row r="12" spans="1:20" ht="15" customHeight="1" x14ac:dyDescent="0.25">
      <c r="A12" s="2">
        <v>1994</v>
      </c>
      <c r="B12" s="5">
        <v>71450.340040817478</v>
      </c>
      <c r="C12" s="5">
        <v>72285.313276135741</v>
      </c>
      <c r="D12" s="31">
        <v>71450.340040817478</v>
      </c>
      <c r="E12" s="31">
        <v>72285.313276135741</v>
      </c>
      <c r="F12" s="39"/>
      <c r="G12" s="40"/>
      <c r="H12" s="53">
        <f t="shared" si="0"/>
        <v>834.9732353182626</v>
      </c>
      <c r="I12" s="62">
        <v>-25656.075497429629</v>
      </c>
      <c r="J12" s="63">
        <v>45794.26454338785</v>
      </c>
      <c r="K12" s="55"/>
      <c r="L12" s="54"/>
      <c r="M12" s="54"/>
      <c r="N12" s="73"/>
      <c r="O12" s="74"/>
      <c r="P12" s="10"/>
    </row>
    <row r="13" spans="1:20" ht="15" customHeight="1" x14ac:dyDescent="0.25">
      <c r="A13" s="2">
        <v>1995</v>
      </c>
      <c r="B13" s="5">
        <v>72257.660877143149</v>
      </c>
      <c r="C13" s="5">
        <v>72810.248787447912</v>
      </c>
      <c r="D13" s="31">
        <v>72257.660877143149</v>
      </c>
      <c r="E13" s="31">
        <v>72810.248787447912</v>
      </c>
      <c r="F13" s="39"/>
      <c r="G13" s="40"/>
      <c r="H13" s="53">
        <f t="shared" si="0"/>
        <v>552.58791030476277</v>
      </c>
      <c r="I13" s="62">
        <v>-24356.788634781871</v>
      </c>
      <c r="J13" s="63">
        <v>47900.872242361278</v>
      </c>
      <c r="K13" s="55"/>
      <c r="L13" s="54"/>
      <c r="M13" s="54"/>
      <c r="N13" s="73"/>
      <c r="O13" s="74"/>
    </row>
    <row r="14" spans="1:20" ht="15" customHeight="1" x14ac:dyDescent="0.25">
      <c r="A14" s="2">
        <v>1996</v>
      </c>
      <c r="B14" s="5">
        <v>74368.828721822516</v>
      </c>
      <c r="C14" s="5">
        <v>74183.945508463978</v>
      </c>
      <c r="D14" s="31">
        <v>74368.828721822516</v>
      </c>
      <c r="E14" s="31">
        <v>74183.945508463978</v>
      </c>
      <c r="F14" s="39"/>
      <c r="G14" s="40"/>
      <c r="H14" s="53">
        <f t="shared" si="0"/>
        <v>-184.88321335853834</v>
      </c>
      <c r="I14" s="62">
        <v>-23820.551628345369</v>
      </c>
      <c r="J14" s="63">
        <v>50548.277093477147</v>
      </c>
      <c r="K14" s="55"/>
      <c r="L14" s="54"/>
      <c r="M14" s="54"/>
      <c r="N14" s="73"/>
      <c r="O14" s="74"/>
      <c r="P14" s="9"/>
    </row>
    <row r="15" spans="1:20" ht="15" customHeight="1" x14ac:dyDescent="0.25">
      <c r="A15" s="2">
        <v>1997</v>
      </c>
      <c r="B15" s="5">
        <v>77140.226645270362</v>
      </c>
      <c r="C15" s="5">
        <v>75749.832198121367</v>
      </c>
      <c r="D15" s="31">
        <v>77140.226645270362</v>
      </c>
      <c r="E15" s="31">
        <v>75749.832198121367</v>
      </c>
      <c r="F15" s="39"/>
      <c r="G15" s="40"/>
      <c r="H15" s="53">
        <f t="shared" si="0"/>
        <v>-1390.3944471489958</v>
      </c>
      <c r="I15" s="62">
        <v>-24187.292714480616</v>
      </c>
      <c r="J15" s="63">
        <v>52952.933930789746</v>
      </c>
      <c r="K15" s="55"/>
      <c r="L15" s="54"/>
      <c r="M15" s="54"/>
      <c r="N15" s="73"/>
      <c r="O15" s="74"/>
    </row>
    <row r="16" spans="1:20" ht="15" customHeight="1" x14ac:dyDescent="0.25">
      <c r="A16" s="2">
        <v>1998</v>
      </c>
      <c r="B16" s="5">
        <v>74986.618754071678</v>
      </c>
      <c r="C16" s="5">
        <v>71608.662703450842</v>
      </c>
      <c r="D16" s="31">
        <v>74986.618754071678</v>
      </c>
      <c r="E16" s="31">
        <v>71608.662703450842</v>
      </c>
      <c r="F16" s="39"/>
      <c r="G16" s="40"/>
      <c r="H16" s="53">
        <f t="shared" si="0"/>
        <v>-3377.9560506208363</v>
      </c>
      <c r="I16" s="62">
        <v>-25239.786576700877</v>
      </c>
      <c r="J16" s="63">
        <v>49746.832177370801</v>
      </c>
      <c r="K16" s="55"/>
      <c r="L16" s="54"/>
      <c r="M16" s="54"/>
      <c r="N16" s="73"/>
      <c r="O16" s="74"/>
    </row>
    <row r="17" spans="1:15" ht="15" customHeight="1" x14ac:dyDescent="0.25">
      <c r="A17" s="2">
        <v>1999</v>
      </c>
      <c r="B17" s="5">
        <v>76800.621520737637</v>
      </c>
      <c r="C17" s="5">
        <v>70791.560470984856</v>
      </c>
      <c r="D17" s="31">
        <v>76800.621520737637</v>
      </c>
      <c r="E17" s="31">
        <v>70791.560470984856</v>
      </c>
      <c r="F17" s="39"/>
      <c r="G17" s="40"/>
      <c r="H17" s="53">
        <f t="shared" si="0"/>
        <v>-6009.0610497527814</v>
      </c>
      <c r="I17" s="62">
        <v>-27208.111277990531</v>
      </c>
      <c r="J17" s="63">
        <v>49592.510242747107</v>
      </c>
      <c r="K17" s="55"/>
      <c r="L17" s="54"/>
      <c r="M17" s="54"/>
      <c r="N17" s="73"/>
      <c r="O17" s="74"/>
    </row>
    <row r="18" spans="1:15" ht="15" customHeight="1" x14ac:dyDescent="0.25">
      <c r="A18" s="2">
        <v>2000</v>
      </c>
      <c r="B18" s="5">
        <v>78899.173433446005</v>
      </c>
      <c r="C18" s="5">
        <v>72792.211216537049</v>
      </c>
      <c r="D18" s="31">
        <v>78899.173433446005</v>
      </c>
      <c r="E18" s="31">
        <v>72792.211216537049</v>
      </c>
      <c r="F18" s="39"/>
      <c r="G18" s="40"/>
      <c r="H18" s="53">
        <f t="shared" si="0"/>
        <v>-6106.9622169089562</v>
      </c>
      <c r="I18" s="62">
        <v>-26832.453473721587</v>
      </c>
      <c r="J18" s="63">
        <v>52066.719959724418</v>
      </c>
      <c r="K18" s="55"/>
      <c r="L18" s="54"/>
      <c r="M18" s="54"/>
      <c r="N18" s="73"/>
      <c r="O18" s="74"/>
    </row>
    <row r="19" spans="1:15" ht="15" customHeight="1" x14ac:dyDescent="0.25">
      <c r="A19" s="2">
        <v>2001</v>
      </c>
      <c r="B19" s="5">
        <v>81890.687115100824</v>
      </c>
      <c r="C19" s="5">
        <v>73339.25591074831</v>
      </c>
      <c r="D19" s="31">
        <v>81890.687115100824</v>
      </c>
      <c r="E19" s="31">
        <v>73339.25591074831</v>
      </c>
      <c r="F19" s="39"/>
      <c r="G19" s="40"/>
      <c r="H19" s="53">
        <f t="shared" si="0"/>
        <v>-8551.4312043525133</v>
      </c>
      <c r="I19" s="62">
        <v>-26779.067821682329</v>
      </c>
      <c r="J19" s="63">
        <v>55111.619293418495</v>
      </c>
      <c r="K19" s="55"/>
      <c r="L19" s="54"/>
      <c r="M19" s="54"/>
      <c r="N19" s="73"/>
      <c r="O19" s="74"/>
    </row>
    <row r="20" spans="1:15" ht="15" customHeight="1" x14ac:dyDescent="0.25">
      <c r="A20" s="2">
        <v>2002</v>
      </c>
      <c r="B20" s="5">
        <v>82026.689125369448</v>
      </c>
      <c r="C20" s="5">
        <v>71392.740469331271</v>
      </c>
      <c r="D20" s="31">
        <v>82026.689125369448</v>
      </c>
      <c r="E20" s="31">
        <v>71392.740469331271</v>
      </c>
      <c r="F20" s="39"/>
      <c r="G20" s="40"/>
      <c r="H20" s="53">
        <f t="shared" si="0"/>
        <v>-10633.948656038177</v>
      </c>
      <c r="I20" s="62">
        <v>-24908.45733730794</v>
      </c>
      <c r="J20" s="63">
        <v>57118.231788061508</v>
      </c>
      <c r="K20" s="55"/>
      <c r="L20" s="54"/>
      <c r="M20" s="54"/>
      <c r="N20" s="73"/>
      <c r="O20" s="74"/>
    </row>
    <row r="21" spans="1:15" ht="15" customHeight="1" x14ac:dyDescent="0.25">
      <c r="A21" s="2">
        <v>2003</v>
      </c>
      <c r="B21" s="5">
        <v>84175.911773781045</v>
      </c>
      <c r="C21" s="5">
        <v>74091.207422510313</v>
      </c>
      <c r="D21" s="31">
        <v>84175.911773781045</v>
      </c>
      <c r="E21" s="31">
        <v>74091.207422510313</v>
      </c>
      <c r="F21" s="39"/>
      <c r="G21" s="40"/>
      <c r="H21" s="53">
        <f t="shared" si="0"/>
        <v>-10084.704351270731</v>
      </c>
      <c r="I21" s="62">
        <v>-26052.810156090723</v>
      </c>
      <c r="J21" s="63">
        <v>58123.101617690321</v>
      </c>
      <c r="K21" s="55"/>
      <c r="L21" s="54"/>
      <c r="M21" s="54"/>
      <c r="N21" s="73"/>
      <c r="O21" s="74"/>
    </row>
    <row r="22" spans="1:15" ht="15" customHeight="1" x14ac:dyDescent="0.25">
      <c r="A22" s="2">
        <v>2004</v>
      </c>
      <c r="B22" s="5">
        <v>83972.206049550194</v>
      </c>
      <c r="C22" s="5">
        <v>76754.196096308122</v>
      </c>
      <c r="D22" s="31">
        <v>83972.206049550194</v>
      </c>
      <c r="E22" s="31">
        <v>76754.196096308122</v>
      </c>
      <c r="F22" s="39"/>
      <c r="G22" s="40"/>
      <c r="H22" s="53">
        <f t="shared" si="0"/>
        <v>-7218.0099532420718</v>
      </c>
      <c r="I22" s="62">
        <v>-25909.108842994283</v>
      </c>
      <c r="J22" s="63">
        <v>58063.097206555911</v>
      </c>
      <c r="K22" s="55"/>
      <c r="L22" s="54"/>
      <c r="M22" s="54"/>
      <c r="N22" s="73"/>
      <c r="O22" s="74"/>
    </row>
    <row r="23" spans="1:15" ht="15" customHeight="1" x14ac:dyDescent="0.25">
      <c r="A23" s="2">
        <v>2005</v>
      </c>
      <c r="B23" s="5">
        <v>85922.347532924017</v>
      </c>
      <c r="C23" s="5">
        <v>83971.563256274356</v>
      </c>
      <c r="D23" s="31">
        <v>85922.347532924017</v>
      </c>
      <c r="E23" s="31">
        <v>83971.563256274356</v>
      </c>
      <c r="F23" s="39"/>
      <c r="G23" s="40"/>
      <c r="H23" s="53">
        <f t="shared" si="0"/>
        <v>-1950.7842766496615</v>
      </c>
      <c r="I23" s="62">
        <v>-25325.140289789153</v>
      </c>
      <c r="J23" s="63">
        <v>60597.207243134864</v>
      </c>
      <c r="K23" s="55"/>
      <c r="L23" s="54"/>
      <c r="M23" s="54"/>
      <c r="N23" s="73"/>
      <c r="O23" s="74"/>
    </row>
    <row r="24" spans="1:15" ht="15" customHeight="1" x14ac:dyDescent="0.25">
      <c r="A24" s="2">
        <v>2006</v>
      </c>
      <c r="B24" s="5">
        <v>85984.459176724777</v>
      </c>
      <c r="C24" s="5">
        <v>86669.891025351739</v>
      </c>
      <c r="D24" s="31">
        <v>85984.459176724777</v>
      </c>
      <c r="E24" s="31">
        <v>86669.891025351739</v>
      </c>
      <c r="F24" s="39"/>
      <c r="G24" s="40"/>
      <c r="H24" s="53">
        <f t="shared" si="0"/>
        <v>685.43184862696216</v>
      </c>
      <c r="I24" s="62">
        <v>-23708.082049263321</v>
      </c>
      <c r="J24" s="63">
        <v>62276.377127461456</v>
      </c>
      <c r="K24" s="55"/>
      <c r="L24" s="54"/>
      <c r="M24" s="54"/>
      <c r="N24" s="73"/>
      <c r="O24" s="74"/>
    </row>
    <row r="25" spans="1:15" ht="15" customHeight="1" x14ac:dyDescent="0.25">
      <c r="A25" s="2">
        <v>2007</v>
      </c>
      <c r="B25" s="5">
        <v>83896.467699420973</v>
      </c>
      <c r="C25" s="5">
        <v>89839.597175741612</v>
      </c>
      <c r="D25" s="31">
        <v>83896.467699420973</v>
      </c>
      <c r="E25" s="31">
        <v>89839.597175741612</v>
      </c>
      <c r="F25" s="39"/>
      <c r="G25" s="40"/>
      <c r="H25" s="53">
        <f t="shared" si="0"/>
        <v>5943.1294763206388</v>
      </c>
      <c r="I25" s="62">
        <v>-22966.989628803625</v>
      </c>
      <c r="J25" s="63">
        <v>60929.478070617348</v>
      </c>
      <c r="K25" s="55"/>
      <c r="L25" s="54"/>
      <c r="M25" s="54"/>
      <c r="N25" s="73"/>
      <c r="O25" s="74"/>
    </row>
    <row r="26" spans="1:15" ht="15" customHeight="1" x14ac:dyDescent="0.25">
      <c r="A26" s="2">
        <v>2008</v>
      </c>
      <c r="B26" s="5">
        <v>83846.930721096651</v>
      </c>
      <c r="C26" s="5">
        <v>70071.036810741862</v>
      </c>
      <c r="D26" s="31">
        <v>83846.930721096651</v>
      </c>
      <c r="E26" s="31">
        <v>70071.036810741862</v>
      </c>
      <c r="F26" s="39"/>
      <c r="G26" s="40"/>
      <c r="H26" s="53">
        <f t="shared" si="0"/>
        <v>-13775.893910354789</v>
      </c>
      <c r="I26" s="62">
        <v>-29711.536220311646</v>
      </c>
      <c r="J26" s="63">
        <v>54135.394500785005</v>
      </c>
      <c r="K26" s="55"/>
      <c r="L26" s="54"/>
      <c r="M26" s="54"/>
      <c r="N26" s="73"/>
      <c r="O26" s="74"/>
    </row>
    <row r="27" spans="1:15" ht="15" customHeight="1" x14ac:dyDescent="0.25">
      <c r="A27" s="2">
        <v>2009</v>
      </c>
      <c r="B27" s="5">
        <v>81137.799004759014</v>
      </c>
      <c r="C27" s="5">
        <v>69634.409467048928</v>
      </c>
      <c r="D27" s="31">
        <v>81137.799004759014</v>
      </c>
      <c r="E27" s="31">
        <v>69634.409467048928</v>
      </c>
      <c r="F27" s="39"/>
      <c r="G27" s="40"/>
      <c r="H27" s="53">
        <f t="shared" si="0"/>
        <v>-11503.389537710085</v>
      </c>
      <c r="I27" s="62">
        <v>-28814.171787422965</v>
      </c>
      <c r="J27" s="63">
        <v>52323.627217336048</v>
      </c>
      <c r="K27" s="55"/>
      <c r="L27" s="54"/>
      <c r="M27" s="54"/>
      <c r="N27" s="73"/>
      <c r="O27" s="74"/>
    </row>
    <row r="28" spans="1:15" ht="15" customHeight="1" x14ac:dyDescent="0.25">
      <c r="A28" s="2">
        <v>2010</v>
      </c>
      <c r="B28" s="5">
        <v>81566.253987228396</v>
      </c>
      <c r="C28" s="5">
        <v>69129.450354018787</v>
      </c>
      <c r="D28" s="31">
        <v>81566.253987228396</v>
      </c>
      <c r="E28" s="31">
        <v>69129.450354018787</v>
      </c>
      <c r="F28" s="39"/>
      <c r="G28" s="40"/>
      <c r="H28" s="53">
        <f t="shared" si="0"/>
        <v>-12436.803633209609</v>
      </c>
      <c r="I28" s="62">
        <v>-29702.225495334584</v>
      </c>
      <c r="J28" s="63">
        <v>51864.028491893812</v>
      </c>
      <c r="K28" s="55"/>
      <c r="L28" s="54"/>
      <c r="M28" s="54"/>
      <c r="N28" s="73"/>
      <c r="O28" s="74"/>
    </row>
    <row r="29" spans="1:15" ht="15" customHeight="1" x14ac:dyDescent="0.25">
      <c r="A29" s="2">
        <v>2011</v>
      </c>
      <c r="B29" s="5">
        <v>81379.951747065948</v>
      </c>
      <c r="C29" s="5">
        <v>67906.252121047903</v>
      </c>
      <c r="D29" s="31">
        <v>81379.951747065948</v>
      </c>
      <c r="E29" s="31">
        <v>67906.252121047903</v>
      </c>
      <c r="F29" s="39"/>
      <c r="G29" s="40"/>
      <c r="H29" s="53">
        <f t="shared" si="0"/>
        <v>-13473.699626018046</v>
      </c>
      <c r="I29" s="62">
        <v>-25777.754144460858</v>
      </c>
      <c r="J29" s="63">
        <v>55602.197602605091</v>
      </c>
      <c r="K29" s="55"/>
      <c r="L29" s="54"/>
      <c r="M29" s="54"/>
      <c r="N29" s="73"/>
      <c r="O29" s="74"/>
    </row>
    <row r="30" spans="1:15" ht="15" customHeight="1" x14ac:dyDescent="0.25">
      <c r="A30" s="2">
        <v>2012</v>
      </c>
      <c r="B30" s="5">
        <v>83719.642008682</v>
      </c>
      <c r="C30" s="5">
        <v>72018.463273397108</v>
      </c>
      <c r="D30" s="31">
        <v>83719.642008682</v>
      </c>
      <c r="E30" s="31">
        <v>72018.463273397108</v>
      </c>
      <c r="F30" s="39"/>
      <c r="G30" s="40"/>
      <c r="H30" s="53">
        <f t="shared" si="0"/>
        <v>-11701.178735284891</v>
      </c>
      <c r="I30" s="62">
        <v>-25207.997107357864</v>
      </c>
      <c r="J30" s="63">
        <v>58511.644901324136</v>
      </c>
      <c r="K30" s="55"/>
      <c r="L30" s="54"/>
      <c r="M30" s="54"/>
      <c r="N30" s="73"/>
      <c r="O30" s="74"/>
    </row>
    <row r="31" spans="1:15" ht="15" customHeight="1" x14ac:dyDescent="0.25">
      <c r="A31" s="2">
        <v>2013</v>
      </c>
      <c r="B31" s="5">
        <v>83112.521150622968</v>
      </c>
      <c r="C31" s="5">
        <v>74204.656591187813</v>
      </c>
      <c r="D31" s="31">
        <v>83112.521150622968</v>
      </c>
      <c r="E31" s="31">
        <v>74204.656591187813</v>
      </c>
      <c r="F31" s="39"/>
      <c r="G31" s="40"/>
      <c r="H31" s="53">
        <f t="shared" si="0"/>
        <v>-8907.8645594351547</v>
      </c>
      <c r="I31" s="62">
        <v>-23755.601214804759</v>
      </c>
      <c r="J31" s="63">
        <v>59356.919935818209</v>
      </c>
      <c r="K31" s="55"/>
      <c r="L31" s="54"/>
      <c r="M31" s="54"/>
      <c r="N31" s="73"/>
      <c r="O31" s="74"/>
    </row>
    <row r="32" spans="1:15" ht="15" customHeight="1" x14ac:dyDescent="0.25">
      <c r="A32" s="2">
        <v>2014</v>
      </c>
      <c r="B32" s="5">
        <v>83961.679792026494</v>
      </c>
      <c r="C32" s="5">
        <v>71766.967618235081</v>
      </c>
      <c r="D32" s="31">
        <v>83961.679792026494</v>
      </c>
      <c r="E32" s="31">
        <v>71766.967618235081</v>
      </c>
      <c r="F32" s="39"/>
      <c r="G32" s="40"/>
      <c r="H32" s="53">
        <f t="shared" si="0"/>
        <v>-12194.712173791413</v>
      </c>
      <c r="I32" s="62">
        <v>-25795.455597950211</v>
      </c>
      <c r="J32" s="63">
        <v>58166.224194076283</v>
      </c>
      <c r="K32" s="55"/>
      <c r="L32" s="54"/>
      <c r="M32" s="54"/>
      <c r="N32" s="73"/>
      <c r="O32" s="74"/>
    </row>
    <row r="33" spans="1:15" ht="15" customHeight="1" x14ac:dyDescent="0.25">
      <c r="A33" s="2">
        <v>2015</v>
      </c>
      <c r="B33" s="5">
        <v>83952.057498111957</v>
      </c>
      <c r="C33" s="5">
        <v>70749.536886307877</v>
      </c>
      <c r="D33" s="31">
        <v>83952.057498111957</v>
      </c>
      <c r="E33" s="31">
        <v>70749.536886307877</v>
      </c>
      <c r="F33" s="39"/>
      <c r="G33" s="40"/>
      <c r="H33" s="53">
        <f t="shared" si="0"/>
        <v>-13202.520611804081</v>
      </c>
      <c r="I33" s="62">
        <v>-26901.46945620991</v>
      </c>
      <c r="J33" s="63">
        <v>57050.588041902047</v>
      </c>
      <c r="K33" s="55"/>
      <c r="L33" s="54"/>
      <c r="M33" s="54"/>
      <c r="N33" s="73"/>
      <c r="O33" s="74"/>
    </row>
    <row r="34" spans="1:15" ht="15" customHeight="1" x14ac:dyDescent="0.25">
      <c r="A34" s="2">
        <v>2016</v>
      </c>
      <c r="B34" s="5">
        <v>81845.183336152011</v>
      </c>
      <c r="C34" s="5">
        <v>67749.218715892115</v>
      </c>
      <c r="D34" s="31">
        <v>81845.183336152011</v>
      </c>
      <c r="E34" s="31">
        <v>67749.218715892115</v>
      </c>
      <c r="F34" s="39"/>
      <c r="G34" s="40"/>
      <c r="H34" s="53">
        <f t="shared" si="0"/>
        <v>-14095.964620259896</v>
      </c>
      <c r="I34" s="62">
        <v>-25398.281342846531</v>
      </c>
      <c r="J34" s="63">
        <v>56446.901993305481</v>
      </c>
      <c r="K34" s="55"/>
      <c r="L34" s="54"/>
      <c r="M34" s="54"/>
      <c r="N34" s="73"/>
      <c r="O34" s="74"/>
    </row>
    <row r="35" spans="1:15" ht="15" customHeight="1" x14ac:dyDescent="0.25">
      <c r="A35" s="2">
        <v>2017</v>
      </c>
      <c r="B35" s="5">
        <v>83426.301352246272</v>
      </c>
      <c r="C35" s="5">
        <v>71042.856771193532</v>
      </c>
      <c r="D35" s="31">
        <v>83426.301352246272</v>
      </c>
      <c r="E35" s="31">
        <v>71042.856771193532</v>
      </c>
      <c r="F35" s="39"/>
      <c r="G35" s="40"/>
      <c r="H35" s="53">
        <f t="shared" si="0"/>
        <v>-12383.44458105274</v>
      </c>
      <c r="I35" s="62">
        <v>-25930.503337091526</v>
      </c>
      <c r="J35" s="63">
        <v>57495.798015154745</v>
      </c>
      <c r="K35" s="55"/>
      <c r="L35" s="54"/>
      <c r="M35" s="54"/>
      <c r="N35" s="73"/>
      <c r="O35" s="74"/>
    </row>
    <row r="36" spans="1:15" ht="15" customHeight="1" x14ac:dyDescent="0.25">
      <c r="A36" s="2">
        <v>2018</v>
      </c>
      <c r="B36" s="5">
        <v>83702.993757905686</v>
      </c>
      <c r="C36" s="5">
        <v>73212.938563621909</v>
      </c>
      <c r="D36" s="31">
        <v>83702.993757905686</v>
      </c>
      <c r="E36" s="31">
        <v>73212.938563621909</v>
      </c>
      <c r="F36" s="39"/>
      <c r="G36" s="40"/>
      <c r="H36" s="53">
        <f t="shared" si="0"/>
        <v>-10490.055194283777</v>
      </c>
      <c r="I36" s="62">
        <v>-26760.146599094514</v>
      </c>
      <c r="J36" s="63">
        <v>56942.847158811172</v>
      </c>
      <c r="K36" s="55"/>
      <c r="L36" s="54"/>
      <c r="M36" s="54"/>
      <c r="N36" s="73"/>
      <c r="O36" s="74"/>
    </row>
    <row r="37" spans="1:15" ht="15" customHeight="1" x14ac:dyDescent="0.25">
      <c r="A37" s="2">
        <v>2019</v>
      </c>
      <c r="B37" s="5">
        <v>85445.510302378316</v>
      </c>
      <c r="C37" s="5">
        <v>78123.129206396654</v>
      </c>
      <c r="D37" s="31">
        <v>85445.510302378316</v>
      </c>
      <c r="E37" s="31">
        <v>78120.887200243887</v>
      </c>
      <c r="F37" s="39"/>
      <c r="G37" s="40"/>
      <c r="H37" s="53">
        <f t="shared" si="0"/>
        <v>-7324.6231021344283</v>
      </c>
      <c r="I37" s="62">
        <v>-27428.18262648063</v>
      </c>
      <c r="J37" s="63">
        <v>58017.327675897686</v>
      </c>
      <c r="K37" s="55"/>
      <c r="L37" s="54"/>
      <c r="M37" s="54"/>
      <c r="N37" s="73"/>
      <c r="O37" s="74"/>
    </row>
    <row r="38" spans="1:15" x14ac:dyDescent="0.25">
      <c r="A38" s="2">
        <v>2020</v>
      </c>
      <c r="B38" s="5">
        <v>82699.593278135988</v>
      </c>
      <c r="C38" s="5">
        <v>74353.855386418247</v>
      </c>
      <c r="D38" s="31">
        <v>83150.760522720142</v>
      </c>
      <c r="E38" s="31">
        <v>74805.022631002401</v>
      </c>
      <c r="F38" s="53">
        <v>-8345.7378917177357</v>
      </c>
      <c r="G38" s="60">
        <v>-25290.018645592227</v>
      </c>
      <c r="H38" s="49">
        <f t="shared" ref="H38:H53" si="1">E38-D38</f>
        <v>-8345.7378917177411</v>
      </c>
      <c r="I38" s="42">
        <f t="shared" ref="I38:I53" si="2">G38-(F38-H38)</f>
        <v>-25290.01864559223</v>
      </c>
      <c r="J38" s="7">
        <f t="shared" ref="J38:J52" si="3">D38+I38</f>
        <v>57860.741877127912</v>
      </c>
      <c r="K38" s="55"/>
      <c r="L38" s="54"/>
    </row>
    <row r="39" spans="1:15" x14ac:dyDescent="0.25">
      <c r="A39" s="2">
        <v>2021</v>
      </c>
      <c r="B39" s="50">
        <v>82995.587000446118</v>
      </c>
      <c r="C39" s="50">
        <v>75685.997815756709</v>
      </c>
      <c r="D39" s="51">
        <v>81846.811711474045</v>
      </c>
      <c r="E39" s="51">
        <v>74537.222526784637</v>
      </c>
      <c r="F39" s="61">
        <v>-7309.5891846894074</v>
      </c>
      <c r="G39" s="60">
        <v>-24127.425451339986</v>
      </c>
      <c r="H39" s="49">
        <f t="shared" si="1"/>
        <v>-7309.5891846894083</v>
      </c>
      <c r="I39" s="42">
        <f t="shared" si="2"/>
        <v>-24127.425451339986</v>
      </c>
      <c r="J39" s="7">
        <f t="shared" si="3"/>
        <v>57719.386260134059</v>
      </c>
      <c r="K39" s="55"/>
      <c r="L39" s="54"/>
    </row>
    <row r="40" spans="1:15" x14ac:dyDescent="0.25">
      <c r="A40" s="2">
        <v>2022</v>
      </c>
      <c r="B40" s="5">
        <v>83109.405816403916</v>
      </c>
      <c r="C40" s="5">
        <v>76715.947837703163</v>
      </c>
      <c r="D40" s="31">
        <v>81635.799794420192</v>
      </c>
      <c r="E40" s="31">
        <v>75167.507074052774</v>
      </c>
      <c r="F40" s="53">
        <v>-6393.4579787007597</v>
      </c>
      <c r="G40" s="60">
        <v>-22467.376832483107</v>
      </c>
      <c r="H40" s="49">
        <f t="shared" si="1"/>
        <v>-6468.292720367419</v>
      </c>
      <c r="I40" s="42">
        <f t="shared" si="2"/>
        <v>-22542.211574149766</v>
      </c>
      <c r="J40" s="7">
        <f t="shared" si="3"/>
        <v>59093.588220270423</v>
      </c>
      <c r="K40" s="55"/>
      <c r="L40" s="54"/>
      <c r="M40" s="55"/>
      <c r="N40" s="54"/>
    </row>
    <row r="41" spans="1:15" x14ac:dyDescent="0.25">
      <c r="A41" s="2">
        <v>2023</v>
      </c>
      <c r="B41" s="5">
        <v>82271.160368634737</v>
      </c>
      <c r="C41" s="5">
        <v>76416.573188386988</v>
      </c>
      <c r="D41" s="31">
        <v>80055.272517392383</v>
      </c>
      <c r="E41" s="31">
        <v>74084.211421890999</v>
      </c>
      <c r="F41" s="53">
        <v>-5854.5871802477541</v>
      </c>
      <c r="G41" s="60">
        <v>-20643.055862831032</v>
      </c>
      <c r="H41" s="49">
        <f t="shared" si="1"/>
        <v>-5971.0610955013835</v>
      </c>
      <c r="I41" s="42">
        <f t="shared" si="2"/>
        <v>-20759.529778084659</v>
      </c>
      <c r="J41" s="7">
        <f t="shared" si="3"/>
        <v>59295.742739307723</v>
      </c>
      <c r="K41" s="55"/>
      <c r="L41" s="54"/>
      <c r="M41" s="55"/>
      <c r="N41" s="54"/>
    </row>
    <row r="42" spans="1:15" x14ac:dyDescent="0.25">
      <c r="A42" s="2">
        <v>2024</v>
      </c>
      <c r="B42" s="5">
        <v>81698.176738474693</v>
      </c>
      <c r="C42" s="5">
        <v>75989.656309012353</v>
      </c>
      <c r="D42" s="31">
        <v>78735.143422879511</v>
      </c>
      <c r="E42" s="31">
        <v>72870.761819558786</v>
      </c>
      <c r="F42" s="53">
        <v>-5708.5204294623327</v>
      </c>
      <c r="G42" s="60">
        <v>-18738.121540146312</v>
      </c>
      <c r="H42" s="49">
        <f t="shared" si="1"/>
        <v>-5864.3816033207258</v>
      </c>
      <c r="I42" s="42">
        <f t="shared" si="2"/>
        <v>-18893.982714004705</v>
      </c>
      <c r="J42" s="7">
        <f t="shared" si="3"/>
        <v>59841.160708874806</v>
      </c>
      <c r="K42" s="55"/>
      <c r="L42" s="54"/>
      <c r="M42" s="55"/>
      <c r="N42" s="54"/>
    </row>
    <row r="43" spans="1:15" x14ac:dyDescent="0.25">
      <c r="A43" s="2">
        <v>2025</v>
      </c>
      <c r="B43" s="5">
        <v>78926.362581750844</v>
      </c>
      <c r="C43" s="5">
        <v>72574.013241782493</v>
      </c>
      <c r="D43" s="31">
        <v>75514.179160372951</v>
      </c>
      <c r="E43" s="31">
        <v>68956.680870834432</v>
      </c>
      <c r="F43" s="53">
        <v>-6352.3493399683557</v>
      </c>
      <c r="G43" s="60">
        <v>-17500.511217333671</v>
      </c>
      <c r="H43" s="49">
        <f t="shared" si="1"/>
        <v>-6557.4982895385183</v>
      </c>
      <c r="I43" s="42">
        <f t="shared" si="2"/>
        <v>-17705.660166903835</v>
      </c>
      <c r="J43" s="7">
        <f t="shared" si="3"/>
        <v>57808.518993469115</v>
      </c>
      <c r="K43" s="55"/>
      <c r="L43" s="54"/>
      <c r="M43" s="55"/>
      <c r="N43" s="54"/>
    </row>
    <row r="44" spans="1:15" x14ac:dyDescent="0.25">
      <c r="A44" s="2">
        <v>2026</v>
      </c>
      <c r="B44" s="5">
        <v>78807.627899145213</v>
      </c>
      <c r="C44" s="5">
        <v>71263.112452458416</v>
      </c>
      <c r="D44" s="31">
        <v>74816.490924739206</v>
      </c>
      <c r="E44" s="31">
        <v>66337.232156429003</v>
      </c>
      <c r="F44" s="53">
        <v>-7544.515446686798</v>
      </c>
      <c r="G44" s="60">
        <v>-16079.045076886232</v>
      </c>
      <c r="H44" s="49">
        <f t="shared" si="1"/>
        <v>-8479.2587683102029</v>
      </c>
      <c r="I44" s="42">
        <f t="shared" si="2"/>
        <v>-17013.788398509638</v>
      </c>
      <c r="J44" s="7">
        <f t="shared" si="3"/>
        <v>57802.702526229565</v>
      </c>
      <c r="K44" s="55"/>
      <c r="L44" s="54"/>
      <c r="M44" s="55"/>
      <c r="N44" s="54"/>
    </row>
    <row r="45" spans="1:15" x14ac:dyDescent="0.25">
      <c r="A45" s="2">
        <v>2027</v>
      </c>
      <c r="B45" s="5">
        <v>78780.929625320539</v>
      </c>
      <c r="C45" s="5">
        <v>69866.276174445287</v>
      </c>
      <c r="D45" s="31">
        <v>73996.173886054923</v>
      </c>
      <c r="E45" s="31">
        <v>64071.78719265468</v>
      </c>
      <c r="F45" s="53">
        <v>-8914.6534508752538</v>
      </c>
      <c r="G45" s="60">
        <v>-15010.199701672069</v>
      </c>
      <c r="H45" s="49">
        <f t="shared" si="1"/>
        <v>-9924.3866934002435</v>
      </c>
      <c r="I45" s="42">
        <f t="shared" si="2"/>
        <v>-16019.932944197059</v>
      </c>
      <c r="J45" s="7">
        <f t="shared" si="3"/>
        <v>57976.240941857861</v>
      </c>
      <c r="K45" s="55"/>
      <c r="L45" s="54"/>
    </row>
    <row r="46" spans="1:15" x14ac:dyDescent="0.25">
      <c r="A46" s="2">
        <v>2028</v>
      </c>
      <c r="B46" s="5">
        <v>78686.201584140712</v>
      </c>
      <c r="C46" s="5">
        <v>68478.240314085939</v>
      </c>
      <c r="D46" s="31">
        <v>72814.758988182177</v>
      </c>
      <c r="E46" s="31">
        <v>61506.184516800859</v>
      </c>
      <c r="F46" s="53">
        <v>-10207.96127005478</v>
      </c>
      <c r="G46" s="60">
        <v>-14084.871450444514</v>
      </c>
      <c r="H46" s="49">
        <f t="shared" si="1"/>
        <v>-11308.574471381318</v>
      </c>
      <c r="I46" s="42">
        <f t="shared" si="2"/>
        <v>-15185.484651771052</v>
      </c>
      <c r="J46" s="7">
        <f t="shared" si="3"/>
        <v>57629.274336411123</v>
      </c>
      <c r="K46" s="55"/>
      <c r="L46" s="54"/>
    </row>
    <row r="47" spans="1:15" x14ac:dyDescent="0.25">
      <c r="A47" s="2">
        <v>2029</v>
      </c>
      <c r="B47" s="5">
        <v>78254.727475946245</v>
      </c>
      <c r="C47" s="5">
        <v>67171.337785032665</v>
      </c>
      <c r="D47" s="31">
        <v>71454.553358051606</v>
      </c>
      <c r="E47" s="31">
        <v>59163.473758066437</v>
      </c>
      <c r="F47" s="53">
        <v>-11083.389690913587</v>
      </c>
      <c r="G47" s="60">
        <v>-13944.711542607569</v>
      </c>
      <c r="H47" s="49">
        <f t="shared" si="1"/>
        <v>-12291.079599985169</v>
      </c>
      <c r="I47" s="42">
        <f t="shared" si="2"/>
        <v>-15152.40145167915</v>
      </c>
      <c r="J47" s="7">
        <f t="shared" si="3"/>
        <v>56302.151906372455</v>
      </c>
      <c r="K47" s="55"/>
      <c r="L47" s="54"/>
    </row>
    <row r="48" spans="1:15" x14ac:dyDescent="0.25">
      <c r="A48" s="2">
        <v>2030</v>
      </c>
      <c r="B48" s="50">
        <v>77827.240231320102</v>
      </c>
      <c r="C48" s="50">
        <v>65939.451587907432</v>
      </c>
      <c r="D48" s="51">
        <v>69151.572685592837</v>
      </c>
      <c r="E48" s="51">
        <v>55932.601401411128</v>
      </c>
      <c r="F48" s="61">
        <v>-11887.788643412674</v>
      </c>
      <c r="G48" s="60">
        <v>-13691.629172303592</v>
      </c>
      <c r="H48" s="49">
        <f t="shared" si="1"/>
        <v>-13218.971284181709</v>
      </c>
      <c r="I48" s="42">
        <f t="shared" si="2"/>
        <v>-15022.811813072627</v>
      </c>
      <c r="J48" s="7">
        <f t="shared" si="3"/>
        <v>54128.760872520208</v>
      </c>
      <c r="K48" s="55"/>
      <c r="L48" s="54"/>
    </row>
    <row r="49" spans="1:12" x14ac:dyDescent="0.25">
      <c r="A49" s="2">
        <v>2031</v>
      </c>
      <c r="B49" s="5">
        <v>77550.878232276533</v>
      </c>
      <c r="C49" s="5">
        <v>64838.399701576047</v>
      </c>
      <c r="D49" s="31">
        <v>67594.345083023873</v>
      </c>
      <c r="E49" s="31">
        <v>53403.996679498086</v>
      </c>
      <c r="F49" s="53">
        <v>-12712.478530700488</v>
      </c>
      <c r="G49" s="60">
        <v>-13741.204087887678</v>
      </c>
      <c r="H49" s="49">
        <f t="shared" si="1"/>
        <v>-14190.348403525786</v>
      </c>
      <c r="I49" s="42">
        <f t="shared" si="2"/>
        <v>-15219.073960712976</v>
      </c>
      <c r="J49" s="7">
        <f t="shared" si="3"/>
        <v>52375.271122310893</v>
      </c>
      <c r="K49" s="55"/>
      <c r="L49" s="54"/>
    </row>
    <row r="50" spans="1:12" x14ac:dyDescent="0.25">
      <c r="A50" s="2">
        <v>2032</v>
      </c>
      <c r="B50" s="5">
        <v>77309.272869838358</v>
      </c>
      <c r="C50" s="5">
        <v>63852.871163737756</v>
      </c>
      <c r="D50" s="31">
        <v>65985.912205364526</v>
      </c>
      <c r="E50" s="31">
        <v>50893.578155589727</v>
      </c>
      <c r="F50" s="53">
        <v>-13456.401706100603</v>
      </c>
      <c r="G50" s="60">
        <v>-13836.293506527236</v>
      </c>
      <c r="H50" s="49">
        <f t="shared" si="1"/>
        <v>-15092.334049774799</v>
      </c>
      <c r="I50" s="42">
        <f t="shared" si="2"/>
        <v>-15472.225850201432</v>
      </c>
      <c r="J50" s="7">
        <f t="shared" si="3"/>
        <v>50513.686355163096</v>
      </c>
      <c r="K50" s="55"/>
      <c r="L50" s="54"/>
    </row>
    <row r="51" spans="1:12" x14ac:dyDescent="0.25">
      <c r="A51" s="2">
        <v>2033</v>
      </c>
      <c r="B51" s="5">
        <v>76939.07211855716</v>
      </c>
      <c r="C51" s="5">
        <v>62800.888901944942</v>
      </c>
      <c r="D51" s="31">
        <v>64349.104337382611</v>
      </c>
      <c r="E51" s="31">
        <v>48405.740508231866</v>
      </c>
      <c r="F51" s="53">
        <v>-14138.183216612219</v>
      </c>
      <c r="G51" s="60">
        <v>-13902.511375221724</v>
      </c>
      <c r="H51" s="49">
        <f t="shared" si="1"/>
        <v>-15943.363829150745</v>
      </c>
      <c r="I51" s="42">
        <f t="shared" si="2"/>
        <v>-15707.69198776025</v>
      </c>
      <c r="J51" s="7">
        <f t="shared" si="3"/>
        <v>48641.412349622362</v>
      </c>
      <c r="K51" s="55"/>
      <c r="L51" s="54"/>
    </row>
    <row r="52" spans="1:12" x14ac:dyDescent="0.25">
      <c r="A52" s="2">
        <v>2034</v>
      </c>
      <c r="B52" s="5">
        <v>76429.557287091986</v>
      </c>
      <c r="C52" s="5">
        <v>61685.96566255347</v>
      </c>
      <c r="D52" s="31">
        <v>62721.409302567576</v>
      </c>
      <c r="E52" s="31">
        <v>45994.477973011948</v>
      </c>
      <c r="F52" s="53">
        <v>-14743.591624538518</v>
      </c>
      <c r="G52" s="60">
        <v>-14555.056784741424</v>
      </c>
      <c r="H52" s="49">
        <f t="shared" si="1"/>
        <v>-16726.931329555628</v>
      </c>
      <c r="I52" s="42">
        <f t="shared" si="2"/>
        <v>-16538.396489758532</v>
      </c>
      <c r="J52" s="7">
        <f t="shared" si="3"/>
        <v>46183.012812809044</v>
      </c>
      <c r="K52" s="55"/>
      <c r="L52" s="54"/>
    </row>
    <row r="53" spans="1:12" x14ac:dyDescent="0.25">
      <c r="A53" s="2">
        <v>2035</v>
      </c>
      <c r="B53" s="5">
        <v>75977.338218729812</v>
      </c>
      <c r="C53" s="5">
        <v>60458.480782432613</v>
      </c>
      <c r="D53" s="31">
        <v>61129.365292357106</v>
      </c>
      <c r="E53" s="31">
        <v>43449.068156973699</v>
      </c>
      <c r="F53" s="53">
        <v>-15518.857436297198</v>
      </c>
      <c r="G53" s="60">
        <v>-15460.821845458633</v>
      </c>
      <c r="H53" s="49">
        <f t="shared" si="1"/>
        <v>-17680.297135383407</v>
      </c>
      <c r="I53" s="42">
        <f t="shared" si="2"/>
        <v>-17622.261544544843</v>
      </c>
      <c r="J53" s="7">
        <f>D53+I53</f>
        <v>43507.10374781226</v>
      </c>
      <c r="K53" s="55"/>
      <c r="L53" s="54"/>
    </row>
    <row r="54" spans="1:12" x14ac:dyDescent="0.25">
      <c r="B54" s="21"/>
      <c r="C54" s="21"/>
      <c r="D54" s="21"/>
      <c r="E54" s="21"/>
      <c r="F54" s="41"/>
      <c r="G54" s="41"/>
      <c r="H54" s="21"/>
      <c r="I54" s="21"/>
      <c r="J54" s="22"/>
      <c r="K54" s="32"/>
    </row>
    <row r="55" spans="1:12" ht="30" x14ac:dyDescent="0.25">
      <c r="A55" s="37" t="s">
        <v>15</v>
      </c>
      <c r="B55" s="72">
        <f t="shared" ref="B55:F55" si="4">SUM(B39:B48)/1000</f>
        <v>801.35741932158328</v>
      </c>
      <c r="C55" s="72">
        <f t="shared" si="4"/>
        <v>720.1006067065714</v>
      </c>
      <c r="D55" s="72">
        <f t="shared" si="4"/>
        <v>760.02075644915976</v>
      </c>
      <c r="E55" s="72">
        <f t="shared" si="4"/>
        <v>672.62766273848365</v>
      </c>
      <c r="F55" s="72">
        <f t="shared" si="4"/>
        <v>-81.256812615011697</v>
      </c>
      <c r="G55" s="72">
        <f t="shared" ref="G55:J55" si="5">SUM(G39:G48)/1000</f>
        <v>-176.2869478480481</v>
      </c>
      <c r="H55" s="72">
        <f t="shared" si="5"/>
        <v>-87.393093710676098</v>
      </c>
      <c r="I55" s="72">
        <f t="shared" si="5"/>
        <v>-182.42322894371247</v>
      </c>
      <c r="J55" s="72">
        <f t="shared" si="5"/>
        <v>577.59752750544737</v>
      </c>
    </row>
    <row r="56" spans="1:12" x14ac:dyDescent="0.25">
      <c r="B56" s="21"/>
      <c r="C56" s="21"/>
      <c r="D56" s="21"/>
      <c r="E56" s="21"/>
      <c r="F56" s="35"/>
      <c r="G56" s="35"/>
      <c r="H56" s="29"/>
      <c r="I56" s="21"/>
      <c r="J56" s="22"/>
    </row>
    <row r="57" spans="1:12" x14ac:dyDescent="0.25">
      <c r="B57" s="21"/>
      <c r="C57" s="21"/>
      <c r="D57" s="21"/>
      <c r="E57" s="21"/>
      <c r="F57" s="35"/>
      <c r="G57" s="35"/>
      <c r="H57" s="21"/>
      <c r="I57" s="21"/>
      <c r="J57" s="22"/>
    </row>
    <row r="58" spans="1:12" x14ac:dyDescent="0.25">
      <c r="B58" s="21"/>
      <c r="C58" s="21"/>
      <c r="D58" s="21"/>
      <c r="E58" s="21"/>
      <c r="F58" s="35"/>
      <c r="G58" s="35"/>
      <c r="H58" s="21"/>
      <c r="I58" s="21"/>
      <c r="J58" s="22"/>
    </row>
    <row r="59" spans="1:12" x14ac:dyDescent="0.25">
      <c r="B59" s="21"/>
      <c r="C59" s="21"/>
      <c r="D59" s="21"/>
      <c r="E59" s="21"/>
      <c r="F59" s="35"/>
      <c r="G59" s="35"/>
      <c r="H59" s="21"/>
      <c r="I59" s="21"/>
      <c r="J59" s="22"/>
    </row>
    <row r="60" spans="1:12" x14ac:dyDescent="0.25">
      <c r="B60" s="21"/>
      <c r="C60" s="21"/>
      <c r="D60" s="21"/>
      <c r="E60" s="21"/>
      <c r="F60" s="35"/>
      <c r="G60" s="35"/>
      <c r="H60" s="21"/>
      <c r="I60" s="21"/>
      <c r="J60" s="22"/>
    </row>
    <row r="61" spans="1:12" x14ac:dyDescent="0.25">
      <c r="B61" s="21"/>
      <c r="C61" s="21"/>
      <c r="D61" s="21"/>
      <c r="E61" s="21"/>
      <c r="F61" s="35"/>
      <c r="G61" s="35"/>
      <c r="H61" s="21"/>
      <c r="I61" s="21"/>
      <c r="J61" s="22"/>
    </row>
    <row r="62" spans="1:12" x14ac:dyDescent="0.25">
      <c r="B62" s="21"/>
      <c r="C62" s="21"/>
      <c r="D62" s="21"/>
      <c r="E62" s="21"/>
      <c r="F62" s="35"/>
      <c r="G62" s="35"/>
      <c r="H62" s="29"/>
      <c r="I62" s="21"/>
      <c r="J62" s="22"/>
    </row>
    <row r="63" spans="1:12" x14ac:dyDescent="0.25">
      <c r="B63" s="21"/>
      <c r="C63" s="21"/>
      <c r="D63" s="21"/>
      <c r="E63" s="21"/>
      <c r="F63" s="35"/>
      <c r="G63" s="35"/>
      <c r="H63" s="29"/>
      <c r="I63" s="21"/>
      <c r="J63" s="22"/>
    </row>
    <row r="64" spans="1:12" x14ac:dyDescent="0.25">
      <c r="B64" s="21"/>
      <c r="C64" s="21"/>
      <c r="D64" s="21"/>
      <c r="E64" s="21"/>
      <c r="F64" s="35"/>
      <c r="G64" s="35"/>
      <c r="H64" s="29"/>
      <c r="I64" s="21"/>
      <c r="J64" s="22"/>
    </row>
    <row r="65" spans="1:10" x14ac:dyDescent="0.25">
      <c r="B65" s="21"/>
      <c r="C65" s="21"/>
      <c r="D65" s="21"/>
      <c r="E65" s="21"/>
      <c r="F65" s="35"/>
      <c r="G65" s="35"/>
      <c r="H65" s="29"/>
      <c r="I65" s="21"/>
      <c r="J65" s="22"/>
    </row>
    <row r="66" spans="1:10" x14ac:dyDescent="0.25">
      <c r="B66" s="21"/>
      <c r="C66" s="21"/>
      <c r="D66" s="21"/>
      <c r="E66" s="21"/>
      <c r="F66" s="35"/>
      <c r="G66" s="35"/>
      <c r="H66" s="29"/>
      <c r="I66" s="21"/>
      <c r="J66" s="22"/>
    </row>
    <row r="67" spans="1:10" x14ac:dyDescent="0.25">
      <c r="B67" s="21"/>
      <c r="C67" s="21"/>
      <c r="D67" s="21"/>
      <c r="E67" s="21"/>
      <c r="F67" s="35"/>
      <c r="G67" s="35"/>
      <c r="H67" s="29"/>
      <c r="I67" s="21"/>
      <c r="J67" s="22"/>
    </row>
    <row r="68" spans="1:10" x14ac:dyDescent="0.25">
      <c r="B68" s="21"/>
      <c r="C68" s="21"/>
      <c r="D68" s="21"/>
      <c r="E68" s="21"/>
      <c r="F68" s="35"/>
      <c r="G68" s="35"/>
      <c r="H68" s="29"/>
      <c r="I68" s="21"/>
      <c r="J68" s="22"/>
    </row>
    <row r="69" spans="1:10" x14ac:dyDescent="0.25">
      <c r="H69" s="29"/>
    </row>
    <row r="70" spans="1:10" x14ac:dyDescent="0.25">
      <c r="H70" s="29"/>
    </row>
    <row r="71" spans="1:10" x14ac:dyDescent="0.25">
      <c r="A71" s="1"/>
      <c r="B71" s="1"/>
      <c r="C71" s="1"/>
    </row>
    <row r="72" spans="1:10" x14ac:dyDescent="0.25">
      <c r="A72" s="1"/>
      <c r="B72" s="1"/>
      <c r="C72" s="1"/>
    </row>
    <row r="73" spans="1:10" x14ac:dyDescent="0.25">
      <c r="A73" s="1"/>
      <c r="B73" s="23"/>
      <c r="C73" s="23"/>
    </row>
    <row r="74" spans="1:10" x14ac:dyDescent="0.25">
      <c r="A74" s="1"/>
      <c r="B74" s="24"/>
      <c r="C74" s="24"/>
    </row>
    <row r="75" spans="1:10" x14ac:dyDescent="0.25">
      <c r="A75" s="1"/>
      <c r="B75" s="1"/>
      <c r="C75" s="1"/>
    </row>
    <row r="76" spans="1:10" x14ac:dyDescent="0.25">
      <c r="A76" s="1"/>
      <c r="B76" s="23"/>
      <c r="C76" s="23"/>
    </row>
    <row r="78" spans="1:10" x14ac:dyDescent="0.25">
      <c r="A78" s="1"/>
      <c r="B78" s="1"/>
      <c r="C78" s="1"/>
    </row>
    <row r="79" spans="1:10" x14ac:dyDescent="0.25">
      <c r="A79" s="1"/>
      <c r="B79" s="1"/>
      <c r="C79" s="1"/>
    </row>
    <row r="80" spans="1:10" x14ac:dyDescent="0.25">
      <c r="A80" s="1"/>
      <c r="B80" s="23"/>
      <c r="C80" s="23"/>
      <c r="D80"/>
      <c r="E80"/>
      <c r="F80"/>
      <c r="G80"/>
      <c r="H80"/>
      <c r="I80"/>
      <c r="J80"/>
    </row>
    <row r="81" spans="1:10" x14ac:dyDescent="0.25">
      <c r="A81" s="1"/>
      <c r="B81" s="24"/>
      <c r="C81" s="24"/>
      <c r="D81"/>
      <c r="E81"/>
      <c r="F81"/>
      <c r="G81"/>
      <c r="H81"/>
      <c r="I81"/>
      <c r="J81"/>
    </row>
    <row r="82" spans="1:10" x14ac:dyDescent="0.25">
      <c r="A82" s="1"/>
      <c r="B82" s="1"/>
      <c r="C82" s="1"/>
      <c r="D82"/>
      <c r="E82"/>
      <c r="F82"/>
      <c r="G82"/>
      <c r="H82"/>
      <c r="I82"/>
      <c r="J82"/>
    </row>
    <row r="83" spans="1:10" x14ac:dyDescent="0.25">
      <c r="A83" s="1"/>
      <c r="B83" s="23"/>
      <c r="C83" s="23"/>
      <c r="D83"/>
      <c r="E83"/>
      <c r="F83"/>
      <c r="G83"/>
      <c r="H83"/>
      <c r="I83"/>
      <c r="J83"/>
    </row>
    <row r="84" spans="1:10" x14ac:dyDescent="0.25">
      <c r="A84" s="1"/>
      <c r="B84" s="23"/>
      <c r="C84" s="23"/>
      <c r="D84"/>
      <c r="E84"/>
      <c r="F84"/>
      <c r="G84"/>
      <c r="H84"/>
      <c r="I84"/>
      <c r="J84"/>
    </row>
    <row r="85" spans="1:10" x14ac:dyDescent="0.25">
      <c r="A85" s="1"/>
      <c r="B85" s="23"/>
      <c r="C85" s="23"/>
      <c r="D85"/>
      <c r="E85"/>
      <c r="F85"/>
      <c r="G85"/>
      <c r="H85"/>
      <c r="I85"/>
      <c r="J85"/>
    </row>
    <row r="86" spans="1:10" x14ac:dyDescent="0.25">
      <c r="A86" s="1"/>
      <c r="B86" s="23"/>
      <c r="C86" s="23"/>
      <c r="D86"/>
      <c r="E86"/>
      <c r="F86"/>
      <c r="G86"/>
      <c r="H86"/>
      <c r="I86"/>
      <c r="J86"/>
    </row>
    <row r="87" spans="1:10" x14ac:dyDescent="0.25">
      <c r="A87" s="1"/>
      <c r="B87" s="23"/>
      <c r="C87" s="23"/>
      <c r="D87"/>
      <c r="E87"/>
      <c r="F87"/>
      <c r="G87"/>
      <c r="H87"/>
      <c r="I87"/>
      <c r="J87"/>
    </row>
    <row r="88" spans="1:10" x14ac:dyDescent="0.25">
      <c r="A88" s="1"/>
      <c r="B88" s="23"/>
      <c r="C88" s="23"/>
      <c r="D88"/>
      <c r="E88"/>
      <c r="F88"/>
      <c r="G88"/>
      <c r="H88"/>
      <c r="I88"/>
      <c r="J88"/>
    </row>
  </sheetData>
  <mergeCells count="8">
    <mergeCell ref="A5:A7"/>
    <mergeCell ref="H6:I6"/>
    <mergeCell ref="F5:I5"/>
    <mergeCell ref="B6:C6"/>
    <mergeCell ref="D6:E6"/>
    <mergeCell ref="B7:C7"/>
    <mergeCell ref="D7:E7"/>
    <mergeCell ref="F6:G6"/>
  </mergeCells>
  <pageMargins left="0.7" right="0.7" top="0.75" bottom="0.75" header="0.3" footer="0.3"/>
  <pageSetup paperSize="8"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39CAD-BED4-4C34-9FBE-C1A4BA5369A7}">
  <dimension ref="A1:I30"/>
  <sheetViews>
    <sheetView workbookViewId="0">
      <selection activeCell="D16" sqref="D16"/>
    </sheetView>
  </sheetViews>
  <sheetFormatPr defaultRowHeight="15" x14ac:dyDescent="0.25"/>
  <cols>
    <col min="1" max="1" width="69.5703125" customWidth="1"/>
    <col min="2" max="2" width="10.7109375" bestFit="1" customWidth="1"/>
    <col min="3" max="3" width="10.5703125" customWidth="1"/>
    <col min="4" max="4" width="11" customWidth="1"/>
  </cols>
  <sheetData>
    <row r="1" spans="1:9" ht="31.5" x14ac:dyDescent="0.5">
      <c r="A1" s="43" t="s">
        <v>30</v>
      </c>
    </row>
    <row r="2" spans="1:9" ht="15" customHeight="1" x14ac:dyDescent="0.25">
      <c r="A2" s="3"/>
    </row>
    <row r="3" spans="1:9" ht="15" customHeight="1" x14ac:dyDescent="0.25">
      <c r="A3" s="44" t="s">
        <v>16</v>
      </c>
      <c r="B3" s="46"/>
      <c r="E3" s="55"/>
    </row>
    <row r="4" spans="1:9" x14ac:dyDescent="0.25">
      <c r="A4" s="46" t="s">
        <v>17</v>
      </c>
      <c r="B4" s="45">
        <f>Gross_1990</f>
        <v>68336.06599015031</v>
      </c>
    </row>
    <row r="5" spans="1:9" x14ac:dyDescent="0.25">
      <c r="A5" s="46" t="s">
        <v>18</v>
      </c>
      <c r="B5" s="45">
        <f>Gross_2005</f>
        <v>85922.347532924017</v>
      </c>
    </row>
    <row r="6" spans="1:9" x14ac:dyDescent="0.25">
      <c r="A6" s="46" t="s">
        <v>19</v>
      </c>
      <c r="B6" s="45">
        <f>Gross_1990*0.95</f>
        <v>64919.26269064279</v>
      </c>
      <c r="C6" s="3"/>
      <c r="D6" s="3"/>
      <c r="E6" s="3"/>
      <c r="F6" s="3"/>
      <c r="G6" s="3"/>
      <c r="H6" s="3"/>
      <c r="I6" s="3"/>
    </row>
    <row r="7" spans="1:9" x14ac:dyDescent="0.25">
      <c r="A7" s="46" t="s">
        <v>62</v>
      </c>
      <c r="B7" s="45">
        <f>0.5*B5</f>
        <v>42961.173766462009</v>
      </c>
      <c r="C7" s="3"/>
      <c r="D7" s="3"/>
      <c r="E7" s="3"/>
      <c r="F7" s="3"/>
      <c r="G7" s="3"/>
      <c r="H7" s="3"/>
      <c r="I7" s="3"/>
    </row>
    <row r="8" spans="1:9" x14ac:dyDescent="0.25">
      <c r="A8" s="3"/>
      <c r="B8" s="3"/>
      <c r="C8" s="3"/>
      <c r="D8" s="3"/>
      <c r="E8" s="3"/>
      <c r="F8" s="3"/>
      <c r="G8" s="3"/>
      <c r="H8" s="3"/>
      <c r="I8" s="3"/>
    </row>
    <row r="9" spans="1:9" x14ac:dyDescent="0.25">
      <c r="A9" s="14" t="s">
        <v>20</v>
      </c>
      <c r="B9" s="14"/>
      <c r="C9" s="14"/>
      <c r="D9" s="14"/>
      <c r="E9" s="3"/>
      <c r="F9" s="18" t="s">
        <v>21</v>
      </c>
      <c r="G9" s="18"/>
      <c r="H9" s="18"/>
      <c r="I9" s="18"/>
    </row>
    <row r="10" spans="1:9" x14ac:dyDescent="0.25">
      <c r="A10" s="36" t="s">
        <v>22</v>
      </c>
      <c r="B10" s="78">
        <v>0.3</v>
      </c>
      <c r="C10" s="78">
        <v>0.36</v>
      </c>
      <c r="D10" s="78">
        <v>0.41</v>
      </c>
      <c r="E10" s="8"/>
      <c r="F10" s="19">
        <v>0.3</v>
      </c>
      <c r="G10" s="19">
        <v>0.36</v>
      </c>
      <c r="H10" s="19">
        <v>0.41</v>
      </c>
      <c r="I10" s="19"/>
    </row>
    <row r="11" spans="1:9" x14ac:dyDescent="0.25">
      <c r="A11" s="15" t="s">
        <v>23</v>
      </c>
      <c r="B11" s="79">
        <f>(10*Emissions_Target_2020+5.5*((1-B10)*Gross_2005-Emissions_Target_2020))/1000</f>
        <v>622.93772010965006</v>
      </c>
      <c r="C11" s="79">
        <f>(10*Emissions_Target_2020+5.5*((1-C10)*Gross_2005-Emissions_Target_2020))/1000</f>
        <v>594.58334542378509</v>
      </c>
      <c r="D11" s="79">
        <f>(10*Emissions_Target_2020+5.5*((1-D10)*Gross_2005-Emissions_Target_2020))/1000</f>
        <v>570.95469985223099</v>
      </c>
      <c r="E11" s="11"/>
      <c r="F11" s="20">
        <v>596</v>
      </c>
      <c r="G11" s="20">
        <v>568</v>
      </c>
      <c r="H11" s="20">
        <v>546</v>
      </c>
      <c r="I11" s="20"/>
    </row>
    <row r="12" spans="1:9" x14ac:dyDescent="0.25">
      <c r="A12" s="15" t="s">
        <v>66</v>
      </c>
      <c r="B12" s="16">
        <f>budget_current_policies-budget_demonstration</f>
        <v>47.472943968087748</v>
      </c>
      <c r="C12" s="16">
        <f>budget_current_policies-budget_demonstration</f>
        <v>47.472943968087748</v>
      </c>
      <c r="D12" s="16">
        <f>budget_current_policies-budget_demonstration</f>
        <v>47.472943968087748</v>
      </c>
      <c r="E12" s="10"/>
    </row>
    <row r="13" spans="1:9" x14ac:dyDescent="0.25">
      <c r="A13" s="15" t="s">
        <v>24</v>
      </c>
      <c r="B13" s="16">
        <f>(budget_current_policies-B11-B12)</f>
        <v>49.689942628833592</v>
      </c>
      <c r="C13" s="16">
        <f>(budget_current_policies-C11-C12)</f>
        <v>78.04431731469856</v>
      </c>
      <c r="D13" s="16">
        <f>(budget_current_policies-D11-D12)</f>
        <v>101.67296288625266</v>
      </c>
      <c r="E13" s="10"/>
    </row>
    <row r="14" spans="1:9" x14ac:dyDescent="0.25">
      <c r="A14" s="33" t="s">
        <v>25</v>
      </c>
      <c r="B14" s="75">
        <f>(B11*1000-10*Net_2020_accounting)/5.5+Net_2020_accounting</f>
        <v>52057.294230934407</v>
      </c>
      <c r="C14" s="75">
        <f>(C11*1000-10*Net_2020_accounting)/5.5+Net_2020_accounting</f>
        <v>46901.953378958948</v>
      </c>
      <c r="D14" s="75">
        <f>(D11*1000-10*Net_2020_accounting)/5.5+Net_2020_accounting</f>
        <v>42605.836002312746</v>
      </c>
    </row>
    <row r="15" spans="1:9" x14ac:dyDescent="0.25">
      <c r="A15" s="15" t="s">
        <v>26</v>
      </c>
      <c r="B15" s="17">
        <f>(B14/Gross_1990)-1</f>
        <v>-0.23821640188597126</v>
      </c>
      <c r="C15" s="17">
        <f>(C14/Gross_1990)-1</f>
        <v>-0.31365739746096577</v>
      </c>
      <c r="D15" s="17">
        <f>(D14/Gross_1990)-1</f>
        <v>-0.37652489377346099</v>
      </c>
      <c r="E15" s="34"/>
    </row>
    <row r="16" spans="1:9" x14ac:dyDescent="0.25">
      <c r="A16" s="15" t="s">
        <v>27</v>
      </c>
      <c r="B16" s="17">
        <f>(B14/Gross_2005)-1</f>
        <v>-0.39413556861924759</v>
      </c>
      <c r="C16" s="17">
        <f>(C14/Gross_2005)-1</f>
        <v>-0.45413556861924775</v>
      </c>
      <c r="D16" s="17">
        <f>(D14/Gross_2005)-1</f>
        <v>-0.5041355686192478</v>
      </c>
    </row>
    <row r="17" spans="1:6" x14ac:dyDescent="0.25">
      <c r="A17" s="15" t="s">
        <v>28</v>
      </c>
      <c r="B17" s="17">
        <f>(B14/Gross_2010)-1</f>
        <v>-0.36177902396883999</v>
      </c>
      <c r="C17" s="17">
        <f>(C14/Gross_2010)-1</f>
        <v>-0.42498335909476936</v>
      </c>
      <c r="D17" s="17">
        <f>(D14/Gross_2010)-1</f>
        <v>-0.47765363836637698</v>
      </c>
      <c r="E17" s="34"/>
    </row>
    <row r="18" spans="1:6" x14ac:dyDescent="0.25">
      <c r="A18" s="15" t="s">
        <v>29</v>
      </c>
      <c r="B18" s="17">
        <f>(B14/Gross_2020)-1</f>
        <v>-0.37394085269117583</v>
      </c>
      <c r="C18" s="17">
        <f>(C14/Gross_2020)-1</f>
        <v>-0.43594077691997246</v>
      </c>
      <c r="D18" s="17">
        <f>(D14/Gross_2020)-1</f>
        <v>-0.48760738044396945</v>
      </c>
    </row>
    <row r="19" spans="1:6" x14ac:dyDescent="0.25">
      <c r="A19" s="15"/>
      <c r="B19" s="17"/>
      <c r="C19" s="17"/>
      <c r="D19" s="17"/>
    </row>
    <row r="21" spans="1:6" x14ac:dyDescent="0.25">
      <c r="A21" s="12" t="s">
        <v>31</v>
      </c>
      <c r="B21" s="13"/>
      <c r="C21" s="13"/>
      <c r="D21" s="13"/>
      <c r="E21" s="57"/>
      <c r="F21" s="57"/>
    </row>
    <row r="22" spans="1:6" x14ac:dyDescent="0.25">
      <c r="A22" s="12"/>
      <c r="B22" s="13"/>
      <c r="C22" s="13"/>
      <c r="D22" s="13"/>
      <c r="E22" s="57"/>
      <c r="F22" s="57"/>
    </row>
    <row r="23" spans="1:6" ht="28.5" customHeight="1" x14ac:dyDescent="0.25">
      <c r="A23" s="90" t="s">
        <v>32</v>
      </c>
      <c r="B23" s="91"/>
      <c r="C23" s="91"/>
      <c r="D23" s="91"/>
      <c r="E23" s="57"/>
      <c r="F23" s="57"/>
    </row>
    <row r="24" spans="1:6" x14ac:dyDescent="0.25">
      <c r="A24" s="12"/>
      <c r="B24" s="13"/>
      <c r="C24" s="13"/>
      <c r="D24" s="13"/>
      <c r="E24" s="57"/>
      <c r="F24" s="57"/>
    </row>
    <row r="25" spans="1:6" ht="30.75" customHeight="1" x14ac:dyDescent="0.25">
      <c r="A25" s="58" t="s">
        <v>60</v>
      </c>
      <c r="B25" s="58"/>
      <c r="C25" s="56">
        <f>budget_UNFCCC_reporting</f>
        <v>577.59752750544737</v>
      </c>
      <c r="D25" s="59" t="s">
        <v>33</v>
      </c>
      <c r="E25" s="57"/>
      <c r="F25" s="57"/>
    </row>
    <row r="26" spans="1:6" ht="30" customHeight="1" x14ac:dyDescent="0.25">
      <c r="A26" s="58" t="s">
        <v>34</v>
      </c>
      <c r="B26" s="58"/>
      <c r="C26" s="56">
        <f>C25-D13</f>
        <v>475.92456461919471</v>
      </c>
      <c r="D26" s="59" t="s">
        <v>33</v>
      </c>
      <c r="E26" s="57"/>
      <c r="F26" s="57"/>
    </row>
    <row r="27" spans="1:6" ht="15" customHeight="1" x14ac:dyDescent="0.25">
      <c r="A27" s="92"/>
      <c r="B27" s="92"/>
      <c r="C27" s="92"/>
      <c r="D27" s="92"/>
      <c r="E27" s="57"/>
      <c r="F27" s="57"/>
    </row>
    <row r="28" spans="1:6" ht="31.5" customHeight="1" x14ac:dyDescent="0.25">
      <c r="A28" s="91" t="s">
        <v>52</v>
      </c>
      <c r="B28" s="91"/>
      <c r="C28" s="91"/>
      <c r="D28" s="91"/>
      <c r="E28" s="57"/>
      <c r="F28" s="57"/>
    </row>
    <row r="29" spans="1:6" x14ac:dyDescent="0.25">
      <c r="A29" s="91"/>
      <c r="B29" s="91"/>
      <c r="C29" s="91"/>
      <c r="D29" s="91"/>
      <c r="E29" s="57"/>
      <c r="F29" s="57"/>
    </row>
    <row r="30" spans="1:6" x14ac:dyDescent="0.25">
      <c r="C30" s="34"/>
    </row>
  </sheetData>
  <mergeCells count="3">
    <mergeCell ref="A23:D23"/>
    <mergeCell ref="A27:D27"/>
    <mergeCell ref="A28:D29"/>
  </mergeCell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7889-0F97-4F87-8F02-E7E1FEF1166D}">
  <dimension ref="A1:A37"/>
  <sheetViews>
    <sheetView workbookViewId="0">
      <selection activeCell="A11" sqref="A11"/>
    </sheetView>
  </sheetViews>
  <sheetFormatPr defaultRowHeight="15" x14ac:dyDescent="0.25"/>
  <cols>
    <col min="1" max="1" width="177" customWidth="1"/>
  </cols>
  <sheetData>
    <row r="1" spans="1:1" ht="18.75" x14ac:dyDescent="0.3">
      <c r="A1" s="28" t="s">
        <v>59</v>
      </c>
    </row>
    <row r="2" spans="1:1" x14ac:dyDescent="0.25">
      <c r="A2" s="27"/>
    </row>
    <row r="3" spans="1:1" x14ac:dyDescent="0.25">
      <c r="A3" s="76" t="s">
        <v>71</v>
      </c>
    </row>
    <row r="4" spans="1:1" x14ac:dyDescent="0.25">
      <c r="A4" s="27"/>
    </row>
    <row r="5" spans="1:1" ht="147" x14ac:dyDescent="0.35">
      <c r="A5" s="27" t="s">
        <v>61</v>
      </c>
    </row>
    <row r="6" spans="1:1" ht="33" x14ac:dyDescent="0.25">
      <c r="A6" s="27" t="s">
        <v>70</v>
      </c>
    </row>
    <row r="7" spans="1:1" x14ac:dyDescent="0.25">
      <c r="A7" s="27"/>
    </row>
    <row r="8" spans="1:1" x14ac:dyDescent="0.25">
      <c r="A8" s="77" t="s">
        <v>69</v>
      </c>
    </row>
    <row r="9" spans="1:1" x14ac:dyDescent="0.25">
      <c r="A9" s="27"/>
    </row>
    <row r="10" spans="1:1" ht="95.25" customHeight="1" x14ac:dyDescent="0.25">
      <c r="A10" s="69" t="s">
        <v>68</v>
      </c>
    </row>
    <row r="11" spans="1:1" x14ac:dyDescent="0.25">
      <c r="A11" s="27" t="s">
        <v>72</v>
      </c>
    </row>
    <row r="12" spans="1:1" x14ac:dyDescent="0.25">
      <c r="A12" s="27"/>
    </row>
    <row r="13" spans="1:1" x14ac:dyDescent="0.25">
      <c r="A13" s="27"/>
    </row>
    <row r="14" spans="1:1" x14ac:dyDescent="0.25">
      <c r="A14" s="27"/>
    </row>
    <row r="15" spans="1:1" x14ac:dyDescent="0.25">
      <c r="A15" s="27"/>
    </row>
    <row r="16" spans="1:1" x14ac:dyDescent="0.25">
      <c r="A16" s="27"/>
    </row>
    <row r="17" spans="1:1" x14ac:dyDescent="0.25">
      <c r="A17" s="27"/>
    </row>
    <row r="18" spans="1:1" x14ac:dyDescent="0.25">
      <c r="A18" s="27"/>
    </row>
    <row r="19" spans="1:1" x14ac:dyDescent="0.25">
      <c r="A19" s="27"/>
    </row>
    <row r="20" spans="1:1" x14ac:dyDescent="0.25">
      <c r="A20" s="27"/>
    </row>
    <row r="21" spans="1:1" x14ac:dyDescent="0.25">
      <c r="A21" s="27"/>
    </row>
    <row r="22" spans="1:1" x14ac:dyDescent="0.25">
      <c r="A22" s="27"/>
    </row>
    <row r="23" spans="1:1" x14ac:dyDescent="0.25">
      <c r="A23" s="27"/>
    </row>
    <row r="24" spans="1:1" x14ac:dyDescent="0.25">
      <c r="A24" s="27"/>
    </row>
    <row r="25" spans="1:1" x14ac:dyDescent="0.25">
      <c r="A25" s="27"/>
    </row>
    <row r="26" spans="1:1" x14ac:dyDescent="0.25">
      <c r="A26" s="27"/>
    </row>
    <row r="27" spans="1:1" x14ac:dyDescent="0.25">
      <c r="A27" s="27"/>
    </row>
    <row r="28" spans="1:1" x14ac:dyDescent="0.25">
      <c r="A28" s="27"/>
    </row>
    <row r="29" spans="1:1" x14ac:dyDescent="0.25">
      <c r="A29" s="27"/>
    </row>
    <row r="30" spans="1:1" x14ac:dyDescent="0.25">
      <c r="A30" s="27"/>
    </row>
    <row r="31" spans="1:1" x14ac:dyDescent="0.25">
      <c r="A31" s="27"/>
    </row>
    <row r="32" spans="1:1" x14ac:dyDescent="0.25">
      <c r="A32" s="27"/>
    </row>
    <row r="33" spans="1:1" x14ac:dyDescent="0.25">
      <c r="A33" s="27"/>
    </row>
    <row r="34" spans="1:1" x14ac:dyDescent="0.25">
      <c r="A34" s="27"/>
    </row>
    <row r="35" spans="1:1" x14ac:dyDescent="0.25">
      <c r="A35" s="27"/>
    </row>
    <row r="36" spans="1:1" x14ac:dyDescent="0.25">
      <c r="A36" s="27"/>
    </row>
    <row r="37" spans="1:1" x14ac:dyDescent="0.25">
      <c r="A37" s="27"/>
    </row>
  </sheetData>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egacy_x0020_DocID xmlns="4a94300e-a927-4b92-9d3a-682523035cb6" xsi:nil="true"/>
    <Year xmlns="4a94300e-a927-4b92-9d3a-682523035cb6" xsi:nil="true"/>
    <_ip_UnifiedCompliancePolicyUIAction xmlns="http://schemas.microsoft.com/sharepoint/v3" xsi:nil="true"/>
    <Legacy_x0020_Version xmlns="4a94300e-a927-4b92-9d3a-682523035cb6" xsi:nil="true"/>
    <Sender_x0020_Date xmlns="4a94300e-a927-4b92-9d3a-682523035cb6" xsi:nil="true"/>
    <Library xmlns="4a94300e-a927-4b92-9d3a-682523035cb6" xsi:nil="true"/>
    <Class xmlns="4a94300e-a927-4b92-9d3a-682523035cb6" xsi:nil="true"/>
    <From xmlns="4a94300e-a927-4b92-9d3a-682523035cb6" xsi:nil="true"/>
    <Sender xmlns="4a94300e-a927-4b92-9d3a-682523035cb6" xsi:nil="true"/>
    <Supplemental_x0020_Markings xmlns="4a94300e-a927-4b92-9d3a-682523035cb6" xsi:nil="true"/>
    <IconOverlay xmlns="http://schemas.microsoft.com/sharepoint/v4" xsi:nil="true"/>
    <Other_x0020_Details xmlns="4a94300e-a927-4b92-9d3a-682523035cb6" xsi:nil="true"/>
    <_ip_UnifiedCompliancePolicyProperties xmlns="http://schemas.microsoft.com/sharepoint/v3" xsi:nil="true"/>
    <Carbon_x0020_Copy xmlns="4a94300e-a927-4b92-9d3a-682523035cb6" xsi:nil="true"/>
    <Author0 xmlns="4a94300e-a927-4b92-9d3a-682523035cb6" xsi:nil="true"/>
    <Email_x0020_Table xmlns="4a94300e-a927-4b92-9d3a-682523035cb6" xsi:nil="true"/>
    <MTS_x0020_ID xmlns="4a94300e-a927-4b92-9d3a-682523035cb6" xsi:nil="true"/>
    <MTS_x0020_Type xmlns="4a94300e-a927-4b92-9d3a-682523035cb6" xsi:nil="true"/>
    <Receiver xmlns="4a94300e-a927-4b92-9d3a-682523035cb6" xsi:nil="true"/>
    <Other_x0020_Details_2 xmlns="4a94300e-a927-4b92-9d3a-682523035cb6" xsi:nil="true"/>
    <Sent_x002f_Received xmlns="4a94300e-a927-4b92-9d3a-682523035cb6" xsi:nil="true"/>
    <To xmlns="4a94300e-a927-4b92-9d3a-682523035cb6" xsi:nil="true"/>
    <Other_x0020_Details_3 xmlns="4a94300e-a927-4b92-9d3a-682523035cb6" xsi:nil="true"/>
    <Receiver_x0020_Date xmlns="4a94300e-a927-4b92-9d3a-682523035cb6" xsi:nil="true"/>
    <Status xmlns="4a94300e-a927-4b92-9d3a-682523035cb6" xsi:nil="true"/>
    <Contract_x0020_Number xmlns="4a94300e-a927-4b92-9d3a-682523035cb6" xsi:nil="true"/>
    <Document_x0020_Type xmlns="4a94300e-a927-4b92-9d3a-682523035cb6" xsi:nil="true"/>
    <_dlc_DocId xmlns="58a6f171-52cb-4404-b47d-af1c8daf8fd1">ECM-547756131-127113</_dlc_DocId>
    <_dlc_DocIdUrl xmlns="58a6f171-52cb-4404-b47d-af1c8daf8fd1">
      <Url>https://ministryforenvironment.sharepoint.com/sites/ECM-Pol-CAP/_layouts/15/DocIdRedir.aspx?ID=ECM-547756131-127113</Url>
      <Description>ECM-547756131-127113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5FB0BEBF7DE54D9F252D8A06C053F7" ma:contentTypeVersion="41" ma:contentTypeDescription="Create a new document." ma:contentTypeScope="" ma:versionID="6ea0a17cc580fdedbc92313d188521cf">
  <xsd:schema xmlns:xsd="http://www.w3.org/2001/XMLSchema" xmlns:xs="http://www.w3.org/2001/XMLSchema" xmlns:p="http://schemas.microsoft.com/office/2006/metadata/properties" xmlns:ns1="http://schemas.microsoft.com/sharepoint/v3" xmlns:ns2="58a6f171-52cb-4404-b47d-af1c8daf8fd1" xmlns:ns3="4a94300e-a927-4b92-9d3a-682523035cb6" xmlns:ns4="0a5b0190-e301-4766-933d-448c7c363fce" xmlns:ns5="http://schemas.microsoft.com/sharepoint/v4" targetNamespace="http://schemas.microsoft.com/office/2006/metadata/properties" ma:root="true" ma:fieldsID="c547f74649710ae9998b1e357aafaacf" ns1:_="" ns2:_="" ns3:_="" ns4:_="" ns5:_="">
    <xsd:import namespace="http://schemas.microsoft.com/sharepoint/v3"/>
    <xsd:import namespace="58a6f171-52cb-4404-b47d-af1c8daf8fd1"/>
    <xsd:import namespace="4a94300e-a927-4b92-9d3a-682523035cb6"/>
    <xsd:import namespace="0a5b0190-e301-4766-933d-448c7c363fce"/>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3:Document_x0020_Type" minOccurs="0"/>
                <xsd:element ref="ns3:Sender" minOccurs="0"/>
                <xsd:element ref="ns3:Receiver" minOccurs="0"/>
                <xsd:element ref="ns3:Sender_x0020_Date" minOccurs="0"/>
                <xsd:element ref="ns3:Receiver_x0020_Date" minOccurs="0"/>
                <xsd:element ref="ns3:Carbon_x0020_Copy" minOccurs="0"/>
                <xsd:element ref="ns3:Email_x0020_Table" minOccurs="0"/>
                <xsd:element ref="ns3:MediaServiceMetadata" minOccurs="0"/>
                <xsd:element ref="ns3:MediaServiceFastMetadata" minOccurs="0"/>
                <xsd:element ref="ns3:MediaServiceAutoKeyPoints" minOccurs="0"/>
                <xsd:element ref="ns3:MediaServiceKeyPoints" minOccurs="0"/>
                <xsd:element ref="ns3:Library" minOccurs="0"/>
                <xsd:element ref="ns3:Legacy_x0020_DocID" minOccurs="0"/>
                <xsd:element ref="ns3:Legacy_x0020_Version" minOccurs="0"/>
                <xsd:element ref="ns3:Class" minOccurs="0"/>
                <xsd:element ref="ns3:Author0" minOccurs="0"/>
                <xsd:element ref="ns3:Status" minOccurs="0"/>
                <xsd:element ref="ns3:Year" minOccurs="0"/>
                <xsd:element ref="ns3:Other_x0020_Details" minOccurs="0"/>
                <xsd:element ref="ns3:MediaServiceDateTaken" minOccurs="0"/>
                <xsd:element ref="ns3:Other_x0020_Details_2" minOccurs="0"/>
                <xsd:element ref="ns3:MTS_x0020_Type" minOccurs="0"/>
                <xsd:element ref="ns3:MTS_x0020_ID" minOccurs="0"/>
                <xsd:element ref="ns3:MediaServiceAutoTags" minOccurs="0"/>
                <xsd:element ref="ns3:MediaServiceGenerationTime" minOccurs="0"/>
                <xsd:element ref="ns3:MediaServiceEventHashCode" minOccurs="0"/>
                <xsd:element ref="ns3:Supplemental_x0020_Markings" minOccurs="0"/>
                <xsd:element ref="ns3:To" minOccurs="0"/>
                <xsd:element ref="ns3:From" minOccurs="0"/>
                <xsd:element ref="ns3:Sent_x002f_Received" minOccurs="0"/>
                <xsd:element ref="ns3:Contract_x0020_Number" minOccurs="0"/>
                <xsd:element ref="ns3:Other_x0020_Details_3"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3:MediaLengthInSeconds"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45" nillable="true" ma:displayName="Unified Compliance Policy Properties" ma:hidden="true" ma:internalName="_ip_UnifiedCompliancePolicyProperties">
      <xsd:simpleType>
        <xsd:restriction base="dms:Note"/>
      </xsd:simpleType>
    </xsd:element>
    <xsd:element name="_ip_UnifiedCompliancePolicyUIAction" ma:index="4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a6f171-52cb-4404-b47d-af1c8daf8fd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94300e-a927-4b92-9d3a-682523035cb6" elementFormDefault="qualified">
    <xsd:import namespace="http://schemas.microsoft.com/office/2006/documentManagement/types"/>
    <xsd:import namespace="http://schemas.microsoft.com/office/infopath/2007/PartnerControls"/>
    <xsd:element name="Document_x0020_Type" ma:index="11" nillable="true" ma:displayName="Document Type" ma:default="" ma:description="" ma:internalName="Document_x0020_Type">
      <xsd:simpleType>
        <xsd:restriction base="dms:Note">
          <xsd:maxLength value="255"/>
        </xsd:restriction>
      </xsd:simpleType>
    </xsd:element>
    <xsd:element name="Sender" ma:index="12" nillable="true" ma:displayName="Sender" ma:description="" ma:internalName="Sender">
      <xsd:simpleType>
        <xsd:restriction base="dms:Text">
          <xsd:maxLength value="255"/>
        </xsd:restriction>
      </xsd:simpleType>
    </xsd:element>
    <xsd:element name="Receiver" ma:index="13" nillable="true" ma:displayName="Receiver" ma:description="" ma:internalName="Receiver">
      <xsd:simpleType>
        <xsd:restriction base="dms:Text">
          <xsd:maxLength value="255"/>
        </xsd:restriction>
      </xsd:simpleType>
    </xsd:element>
    <xsd:element name="Sender_x0020_Date" ma:index="14" nillable="true" ma:displayName="Sender Date" ma:default="" ma:description="" ma:format="DateTime" ma:internalName="Sender_x0020_Date">
      <xsd:simpleType>
        <xsd:restriction base="dms:DateTime"/>
      </xsd:simpleType>
    </xsd:element>
    <xsd:element name="Receiver_x0020_Date" ma:index="15" nillable="true" ma:displayName="Receiver Date" ma:default="" ma:description="" ma:format="DateTime" ma:internalName="Receiver_x0020_Date">
      <xsd:simpleType>
        <xsd:restriction base="dms:DateTime"/>
      </xsd:simpleType>
    </xsd:element>
    <xsd:element name="Carbon_x0020_Copy" ma:index="16" nillable="true" ma:displayName="Carbon Copy" ma:description="" ma:internalName="Carbon_x0020_Copy">
      <xsd:simpleType>
        <xsd:restriction base="dms:Text">
          <xsd:maxLength value="255"/>
        </xsd:restriction>
      </xsd:simpleType>
    </xsd:element>
    <xsd:element name="Email_x0020_Table" ma:index="18" nillable="true" ma:displayName="Email Table" ma:description="" ma:internalName="Email_x0020_Table">
      <xsd:simpleType>
        <xsd:restriction base="dms:Note">
          <xsd:maxLength value="255"/>
        </xsd:restriction>
      </xsd:simpleType>
    </xsd:element>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Library" ma:index="23" nillable="true" ma:displayName="Library" ma:default="" ma:description="" ma:internalName="Library">
      <xsd:simpleType>
        <xsd:restriction base="dms:Text">
          <xsd:maxLength value="255"/>
        </xsd:restriction>
      </xsd:simpleType>
    </xsd:element>
    <xsd:element name="Legacy_x0020_DocID" ma:index="24" nillable="true" ma:displayName="Legacy DocID" ma:decimals="-1" ma:default="" ma:description="" ma:internalName="Legacy_x0020_DocID">
      <xsd:simpleType>
        <xsd:restriction base="dms:Number"/>
      </xsd:simpleType>
    </xsd:element>
    <xsd:element name="Legacy_x0020_Version" ma:index="25" nillable="true" ma:displayName="Legacy Version" ma:default="" ma:description="" ma:internalName="Legacy_x0020_Version">
      <xsd:simpleType>
        <xsd:restriction base="dms:Text">
          <xsd:maxLength value="255"/>
        </xsd:restriction>
      </xsd:simpleType>
    </xsd:element>
    <xsd:element name="Class" ma:index="26" nillable="true" ma:displayName="Class" ma:default="" ma:description="" ma:internalName="Class">
      <xsd:simpleType>
        <xsd:restriction base="dms:Text">
          <xsd:maxLength value="255"/>
        </xsd:restriction>
      </xsd:simpleType>
    </xsd:element>
    <xsd:element name="Author0" ma:index="27" nillable="true" ma:displayName="Author" ma:default="" ma:description="" ma:internalName="Author0">
      <xsd:simpleType>
        <xsd:restriction base="dms:Text">
          <xsd:maxLength value="255"/>
        </xsd:restriction>
      </xsd:simpleType>
    </xsd:element>
    <xsd:element name="Status" ma:index="28" nillable="true" ma:displayName="Status" ma:default="" ma:description="" ma:internalName="Status">
      <xsd:simpleType>
        <xsd:restriction base="dms:Text">
          <xsd:maxLength value="255"/>
        </xsd:restriction>
      </xsd:simpleType>
    </xsd:element>
    <xsd:element name="Year" ma:index="29" nillable="true" ma:displayName="Year" ma:default="" ma:description="" ma:internalName="Year">
      <xsd:simpleType>
        <xsd:restriction base="dms:Text">
          <xsd:maxLength value="255"/>
        </xsd:restriction>
      </xsd:simpleType>
    </xsd:element>
    <xsd:element name="Other_x0020_Details" ma:index="30" nillable="true" ma:displayName="Other Details" ma:default="" ma:description="" ma:internalName="Other_x0020_Details">
      <xsd:simpleType>
        <xsd:restriction base="dms:Text">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Other_x0020_Details_2" ma:index="32" nillable="true" ma:displayName="Other Details_2" ma:description="" ma:internalName="Other_x0020_Details_2">
      <xsd:simpleType>
        <xsd:restriction base="dms:Text">
          <xsd:maxLength value="255"/>
        </xsd:restriction>
      </xsd:simpleType>
    </xsd:element>
    <xsd:element name="MTS_x0020_Type" ma:index="33" nillable="true" ma:displayName="MTS Type" ma:default="" ma:description="" ma:internalName="MTS_x0020_Type">
      <xsd:simpleType>
        <xsd:restriction base="dms:Note">
          <xsd:maxLength value="255"/>
        </xsd:restriction>
      </xsd:simpleType>
    </xsd:element>
    <xsd:element name="MTS_x0020_ID" ma:index="34" nillable="true" ma:displayName="MTS ID" ma:default="" ma:description="" ma:internalName="MTS_x0020_ID">
      <xsd:simpleType>
        <xsd:restriction base="dms:Text">
          <xsd:maxLength value="255"/>
        </xsd:restriction>
      </xsd:simpleType>
    </xsd:element>
    <xsd:element name="MediaServiceAutoTags" ma:index="35" nillable="true" ma:displayName="Tags" ma:internalName="MediaServiceAutoTags"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Supplemental_x0020_Markings" ma:index="38" nillable="true" ma:displayName="Supplemental Markings" ma:description="" ma:internalName="Supplemental_x0020_Markings">
      <xsd:simpleType>
        <xsd:restriction base="dms:Note">
          <xsd:maxLength value="255"/>
        </xsd:restriction>
      </xsd:simpleType>
    </xsd:element>
    <xsd:element name="To" ma:index="39" nillable="true" ma:displayName="To" ma:default="" ma:description="" ma:internalName="To">
      <xsd:simpleType>
        <xsd:restriction base="dms:Note">
          <xsd:maxLength value="255"/>
        </xsd:restriction>
      </xsd:simpleType>
    </xsd:element>
    <xsd:element name="From" ma:index="40" nillable="true" ma:displayName="From" ma:default="" ma:description="" ma:internalName="From">
      <xsd:simpleType>
        <xsd:restriction base="dms:Text">
          <xsd:maxLength value="255"/>
        </xsd:restriction>
      </xsd:simpleType>
    </xsd:element>
    <xsd:element name="Sent_x002f_Received" ma:index="41" nillable="true" ma:displayName="Sent/Received" ma:default="" ma:description="" ma:internalName="Sent_x002f_Received">
      <xsd:simpleType>
        <xsd:restriction base="dms:Text">
          <xsd:maxLength value="255"/>
        </xsd:restriction>
      </xsd:simpleType>
    </xsd:element>
    <xsd:element name="Contract_x0020_Number" ma:index="42" nillable="true" ma:displayName="Contract Number" ma:default="" ma:description="" ma:internalName="Contract_x0020_Number">
      <xsd:simpleType>
        <xsd:restriction base="dms:Text">
          <xsd:maxLength value="255"/>
        </xsd:restriction>
      </xsd:simpleType>
    </xsd:element>
    <xsd:element name="Other_x0020_Details_3" ma:index="43" nillable="true" ma:displayName="Other Details_3" ma:description="" ma:internalName="Other_x0020_Details_3">
      <xsd:simpleType>
        <xsd:restriction base="dms:Text">
          <xsd:maxLength value="255"/>
        </xsd:restriction>
      </xsd:simpleType>
    </xsd:element>
    <xsd:element name="MediaServiceOCR" ma:index="44" nillable="true" ma:displayName="Extracted Text" ma:internalName="MediaServiceOCR" ma:readOnly="true">
      <xsd:simpleType>
        <xsd:restriction base="dms:Note">
          <xsd:maxLength value="255"/>
        </xsd:restriction>
      </xsd:simpleType>
    </xsd:element>
    <xsd:element name="MediaLengthInSeconds" ma:index="4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5b0190-e301-4766-933d-448c7c363fce" elementFormDefault="qualified">
    <xsd:import namespace="http://schemas.microsoft.com/office/2006/documentManagement/types"/>
    <xsd:import namespace="http://schemas.microsoft.com/office/infopath/2007/PartnerControls"/>
    <xsd:element name="SharedWithUsers" ma:index="4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17"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8D8DEB-E4DC-467E-B18F-3CE126CC0E4D}">
  <ds:schemaRefs>
    <ds:schemaRef ds:uri="http://schemas.microsoft.com/sharepoint/v3/contenttype/forms"/>
  </ds:schemaRefs>
</ds:datastoreItem>
</file>

<file path=customXml/itemProps2.xml><?xml version="1.0" encoding="utf-8"?>
<ds:datastoreItem xmlns:ds="http://schemas.openxmlformats.org/officeDocument/2006/customXml" ds:itemID="{3556E8FA-B0B9-4055-9DC9-803278A92FEC}">
  <ds:schemaRefs>
    <ds:schemaRef ds:uri="http://schemas.microsoft.com/office/2006/metadata/properties"/>
    <ds:schemaRef ds:uri="http://purl.org/dc/terms/"/>
    <ds:schemaRef ds:uri="http://purl.org/dc/elements/1.1/"/>
    <ds:schemaRef ds:uri="http://www.w3.org/XML/1998/namespace"/>
    <ds:schemaRef ds:uri="58a6f171-52cb-4404-b47d-af1c8daf8fd1"/>
    <ds:schemaRef ds:uri="0a5b0190-e301-4766-933d-448c7c363f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sharepoint/v4"/>
    <ds:schemaRef ds:uri="4a94300e-a927-4b92-9d3a-682523035cb6"/>
    <ds:schemaRef ds:uri="http://schemas.microsoft.com/sharepoint/v3"/>
  </ds:schemaRefs>
</ds:datastoreItem>
</file>

<file path=customXml/itemProps3.xml><?xml version="1.0" encoding="utf-8"?>
<ds:datastoreItem xmlns:ds="http://schemas.openxmlformats.org/officeDocument/2006/customXml" ds:itemID="{749D1A74-36B4-4BDD-856C-6AB52D3CC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8a6f171-52cb-4404-b47d-af1c8daf8fd1"/>
    <ds:schemaRef ds:uri="4a94300e-a927-4b92-9d3a-682523035cb6"/>
    <ds:schemaRef ds:uri="0a5b0190-e301-4766-933d-448c7c363fce"/>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1D04F7-7A0D-4843-8823-BC8DC1A384E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information</vt:lpstr>
      <vt:lpstr>emissions data</vt:lpstr>
      <vt:lpstr>budgets and targets</vt:lpstr>
      <vt:lpstr>notes on calculations</vt:lpstr>
      <vt:lpstr>budget_current_policies</vt:lpstr>
      <vt:lpstr>budget_demonstration</vt:lpstr>
      <vt:lpstr>budget_UNFCCC_reporting</vt:lpstr>
      <vt:lpstr>Emissions_Target_2020</vt:lpstr>
      <vt:lpstr>Gross_1990</vt:lpstr>
      <vt:lpstr>Gross_2005</vt:lpstr>
      <vt:lpstr>Gross_2010</vt:lpstr>
      <vt:lpstr>Gross_2020</vt:lpstr>
      <vt:lpstr>Net_1990_reporting</vt:lpstr>
      <vt:lpstr>Net_2005_reporting</vt:lpstr>
      <vt:lpstr>Net_2010_reporting</vt:lpstr>
      <vt:lpstr>Net_2020_accounting</vt:lpstr>
      <vt:lpstr>Net_2020_reporting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ReisingerA</dc:creator>
  <cp:keywords/>
  <dc:description/>
  <cp:lastModifiedBy>Jamie Molea</cp:lastModifiedBy>
  <cp:revision/>
  <cp:lastPrinted>2021-11-25T03:11:11Z</cp:lastPrinted>
  <dcterms:created xsi:type="dcterms:W3CDTF">2021-11-01T01:10:07Z</dcterms:created>
  <dcterms:modified xsi:type="dcterms:W3CDTF">2021-12-23T03:36:19Z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2dda6cc-d61d-4fd2-bf18-9b3017d931cc_Enabled">
    <vt:lpwstr>true</vt:lpwstr>
  </property>
  <property fmtid="{D5CDD505-2E9C-101B-9397-08002B2CF9AE}" pid="3" name="MSIP_Label_52dda6cc-d61d-4fd2-bf18-9b3017d931cc_SetDate">
    <vt:lpwstr>2021-11-01T01:19:26Z</vt:lpwstr>
  </property>
  <property fmtid="{D5CDD505-2E9C-101B-9397-08002B2CF9AE}" pid="4" name="MSIP_Label_52dda6cc-d61d-4fd2-bf18-9b3017d931cc_Method">
    <vt:lpwstr>Privileged</vt:lpwstr>
  </property>
  <property fmtid="{D5CDD505-2E9C-101B-9397-08002B2CF9AE}" pid="5" name="MSIP_Label_52dda6cc-d61d-4fd2-bf18-9b3017d931cc_Name">
    <vt:lpwstr>[UNCLASSIFIED]</vt:lpwstr>
  </property>
  <property fmtid="{D5CDD505-2E9C-101B-9397-08002B2CF9AE}" pid="6" name="MSIP_Label_52dda6cc-d61d-4fd2-bf18-9b3017d931cc_SiteId">
    <vt:lpwstr>761dd003-d4ff-4049-8a72-8549b20fcbb1</vt:lpwstr>
  </property>
  <property fmtid="{D5CDD505-2E9C-101B-9397-08002B2CF9AE}" pid="7" name="MSIP_Label_52dda6cc-d61d-4fd2-bf18-9b3017d931cc_ActionId">
    <vt:lpwstr>d70b0184-ae02-43c5-9c2c-bf38b71ec2fb</vt:lpwstr>
  </property>
  <property fmtid="{D5CDD505-2E9C-101B-9397-08002B2CF9AE}" pid="8" name="MSIP_Label_52dda6cc-d61d-4fd2-bf18-9b3017d931cc_ContentBits">
    <vt:lpwstr>0</vt:lpwstr>
  </property>
  <property fmtid="{D5CDD505-2E9C-101B-9397-08002B2CF9AE}" pid="9" name="ContentTypeId">
    <vt:lpwstr>0x010100EA5FB0BEBF7DE54D9F252D8A06C053F7</vt:lpwstr>
  </property>
  <property fmtid="{D5CDD505-2E9C-101B-9397-08002B2CF9AE}" pid="10" name="_dlc_DocIdItemGuid">
    <vt:lpwstr>464c2747-b8d9-4ae3-998e-3885c36f951c</vt:lpwstr>
  </property>
</Properties>
</file>