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000_Publications\Odd jobs\"/>
    </mc:Choice>
  </mc:AlternateContent>
  <xr:revisionPtr revIDLastSave="0" documentId="13_ncr:1_{A0E3AF2E-5734-4D21-BFDE-89000D6517E6}" xr6:coauthVersionLast="47" xr6:coauthVersionMax="47" xr10:uidLastSave="{00000000-0000-0000-0000-000000000000}"/>
  <bookViews>
    <workbookView xWindow="57480" yWindow="-120" windowWidth="29040" windowHeight="15840" tabRatio="802" xr2:uid="{E5CF719B-C58B-402B-8023-DFBE58974D80}"/>
  </bookViews>
  <sheets>
    <sheet name="Coversheet - please read" sheetId="34" r:id="rId1"/>
    <sheet name="Policies ERP May 2022" sheetId="12" r:id="rId2"/>
    <sheet name="Paths and baselines" sheetId="11" r:id="rId3"/>
    <sheet name="Summary aggregate data" sheetId="33" r:id="rId4"/>
    <sheet name="Baseline projections timeseries" sheetId="35" r:id="rId5"/>
  </sheets>
  <externalReferences>
    <externalReference r:id="rId6"/>
  </externalReferences>
  <definedNames>
    <definedName name="_xlnm._FilterDatabase" localSheetId="1" hidden="1">'Policies ERP May 2022'!$B$7:$P$35</definedName>
    <definedName name="ResBk">[1]Lists!$B$2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1" l="1"/>
  <c r="C5" i="33"/>
  <c r="C65" i="33"/>
  <c r="G46" i="11"/>
  <c r="H20" i="11"/>
  <c r="H29" i="11" s="1"/>
  <c r="C46" i="11"/>
  <c r="D13" i="11"/>
  <c r="E13" i="11"/>
  <c r="D14" i="11"/>
  <c r="E14" i="11"/>
  <c r="C14" i="11"/>
  <c r="C13" i="11"/>
  <c r="D47" i="11"/>
  <c r="E47" i="11"/>
  <c r="C47" i="11"/>
  <c r="D46" i="11"/>
  <c r="E46" i="11"/>
  <c r="G47" i="11"/>
  <c r="D65" i="33"/>
  <c r="E65" i="33"/>
  <c r="D66" i="33"/>
  <c r="E66" i="33"/>
  <c r="C66" i="33"/>
  <c r="I20" i="11"/>
  <c r="G13" i="11"/>
  <c r="N45" i="12"/>
  <c r="O45" i="12"/>
  <c r="M45" i="12"/>
  <c r="J45" i="12"/>
  <c r="K45" i="12"/>
  <c r="L45" i="12"/>
  <c r="H47" i="12"/>
  <c r="I47" i="12"/>
  <c r="G47" i="12"/>
  <c r="H46" i="12"/>
  <c r="I46" i="12"/>
  <c r="G46" i="12"/>
  <c r="E28" i="12"/>
  <c r="G51" i="12" l="1"/>
  <c r="I51" i="12"/>
  <c r="H51" i="12"/>
  <c r="D7" i="33"/>
  <c r="E7" i="33"/>
  <c r="C7" i="33"/>
  <c r="M48" i="12"/>
  <c r="J48" i="12"/>
  <c r="M49" i="12" l="1"/>
  <c r="J49" i="12"/>
  <c r="M52" i="12" l="1"/>
  <c r="J52" i="12"/>
  <c r="O48" i="12"/>
  <c r="N48" i="12"/>
  <c r="N49" i="12" l="1"/>
  <c r="O49" i="12"/>
  <c r="G27" i="11"/>
  <c r="N52" i="12" l="1"/>
  <c r="O52" i="12"/>
  <c r="L48" i="12"/>
  <c r="K48" i="12"/>
  <c r="K49" i="12" l="1"/>
  <c r="L49" i="12"/>
  <c r="E34" i="12"/>
  <c r="E33" i="12"/>
  <c r="E35" i="12"/>
  <c r="G54" i="11"/>
  <c r="G53" i="11"/>
  <c r="L52" i="12" l="1"/>
  <c r="K52" i="12"/>
  <c r="G76" i="11"/>
  <c r="G20" i="11"/>
  <c r="E29" i="11" l="1"/>
  <c r="G29" i="11"/>
  <c r="E25" i="12" l="1"/>
  <c r="E24" i="12"/>
  <c r="E23" i="12"/>
  <c r="E22" i="12" l="1"/>
  <c r="E8" i="12"/>
  <c r="E15" i="12"/>
  <c r="E14" i="12"/>
  <c r="E29" i="12" l="1"/>
  <c r="E31" i="12" l="1"/>
  <c r="E32" i="12"/>
  <c r="E30" i="12"/>
  <c r="C25" i="11" l="1"/>
  <c r="E13" i="12" l="1"/>
  <c r="E11" i="12" l="1"/>
  <c r="E21" i="12" l="1"/>
  <c r="E18" i="12"/>
  <c r="E12" i="12" l="1"/>
  <c r="E9" i="12" l="1"/>
  <c r="E10" i="12"/>
  <c r="E27" i="12"/>
  <c r="E26" i="12"/>
  <c r="E20" i="12"/>
  <c r="E19" i="12"/>
  <c r="E17" i="12"/>
  <c r="E16" i="12"/>
  <c r="D34" i="33" l="1"/>
  <c r="D61" i="33" s="1"/>
  <c r="D19" i="33"/>
  <c r="D16" i="33"/>
  <c r="E18" i="33"/>
  <c r="E19" i="33"/>
  <c r="C16" i="33"/>
  <c r="C72" i="33" s="1"/>
  <c r="C34" i="33"/>
  <c r="C17" i="33"/>
  <c r="D21" i="33"/>
  <c r="D20" i="33"/>
  <c r="D17" i="33"/>
  <c r="E16" i="33"/>
  <c r="E17" i="33"/>
  <c r="C19" i="33"/>
  <c r="D32" i="33"/>
  <c r="C20" i="33"/>
  <c r="D31" i="33"/>
  <c r="D58" i="33" s="1"/>
  <c r="E21" i="33"/>
  <c r="E32" i="33"/>
  <c r="E59" i="33" s="1"/>
  <c r="E33" i="33"/>
  <c r="C18" i="33"/>
  <c r="E34" i="33"/>
  <c r="E61" i="33" s="1"/>
  <c r="D35" i="33"/>
  <c r="D62" i="33" s="1"/>
  <c r="D36" i="33"/>
  <c r="C33" i="33"/>
  <c r="C60" i="33" s="1"/>
  <c r="E20" i="33"/>
  <c r="C35" i="33"/>
  <c r="C62" i="33" s="1"/>
  <c r="C36" i="33"/>
  <c r="C63" i="33" s="1"/>
  <c r="E31" i="33"/>
  <c r="D33" i="33"/>
  <c r="E35" i="33"/>
  <c r="E62" i="33" s="1"/>
  <c r="C32" i="33"/>
  <c r="C59" i="33" s="1"/>
  <c r="D18" i="33"/>
  <c r="C21" i="33"/>
  <c r="C31" i="33"/>
  <c r="E36" i="33"/>
  <c r="E63" i="33" s="1"/>
  <c r="I27" i="11"/>
  <c r="H27" i="11"/>
  <c r="I26" i="11"/>
  <c r="H26" i="11"/>
  <c r="G26" i="11"/>
  <c r="D26" i="11"/>
  <c r="E26" i="11"/>
  <c r="D27" i="11"/>
  <c r="E27" i="11"/>
  <c r="C27" i="11"/>
  <c r="C26" i="11"/>
  <c r="I56" i="11"/>
  <c r="H56" i="11"/>
  <c r="G56" i="11"/>
  <c r="I55" i="11"/>
  <c r="H55" i="11"/>
  <c r="G55" i="11"/>
  <c r="D55" i="11"/>
  <c r="E55" i="11"/>
  <c r="D56" i="11"/>
  <c r="E56" i="11"/>
  <c r="C56" i="11"/>
  <c r="C55" i="11"/>
  <c r="H58" i="11"/>
  <c r="I58" i="11"/>
  <c r="G58" i="11"/>
  <c r="D58" i="11"/>
  <c r="E58" i="11"/>
  <c r="C58" i="11"/>
  <c r="I57" i="11"/>
  <c r="H57" i="11"/>
  <c r="G57" i="11"/>
  <c r="E57" i="11"/>
  <c r="D57" i="11"/>
  <c r="C57" i="11"/>
  <c r="I54" i="11"/>
  <c r="H54" i="11"/>
  <c r="E54" i="11"/>
  <c r="D54" i="11"/>
  <c r="C54" i="11"/>
  <c r="I53" i="11"/>
  <c r="H53" i="11"/>
  <c r="E53" i="11"/>
  <c r="D53" i="11"/>
  <c r="C53" i="11"/>
  <c r="I47" i="11"/>
  <c r="H47" i="11"/>
  <c r="I46" i="11"/>
  <c r="H46" i="11"/>
  <c r="D34" i="11"/>
  <c r="E34" i="11"/>
  <c r="C34" i="11"/>
  <c r="G24" i="11"/>
  <c r="D29" i="11"/>
  <c r="C29" i="11"/>
  <c r="D63" i="33" l="1"/>
  <c r="D59" i="33"/>
  <c r="D64" i="33" s="1"/>
  <c r="C61" i="33"/>
  <c r="D60" i="33"/>
  <c r="E58" i="33"/>
  <c r="E60" i="33"/>
  <c r="C83" i="33"/>
  <c r="C58" i="33"/>
  <c r="C64" i="33" s="1"/>
  <c r="D83" i="33"/>
  <c r="D72" i="33"/>
  <c r="E83" i="33"/>
  <c r="E72" i="33"/>
  <c r="C87" i="33"/>
  <c r="C76" i="33"/>
  <c r="D87" i="33"/>
  <c r="D76" i="33"/>
  <c r="E87" i="33"/>
  <c r="E76" i="33"/>
  <c r="C88" i="33"/>
  <c r="C77" i="33"/>
  <c r="E88" i="33"/>
  <c r="E77" i="33"/>
  <c r="D88" i="33"/>
  <c r="D77" i="33"/>
  <c r="C85" i="33"/>
  <c r="C74" i="33"/>
  <c r="D85" i="33"/>
  <c r="D74" i="33"/>
  <c r="E85" i="33"/>
  <c r="E74" i="33"/>
  <c r="C86" i="33"/>
  <c r="C75" i="33"/>
  <c r="D86" i="33"/>
  <c r="D75" i="33"/>
  <c r="E86" i="33"/>
  <c r="E75" i="33"/>
  <c r="E37" i="33"/>
  <c r="E5" i="33" s="1"/>
  <c r="E8" i="33" s="1"/>
  <c r="C37" i="33"/>
  <c r="C8" i="33" s="1"/>
  <c r="C22" i="33"/>
  <c r="C4" i="33" s="1"/>
  <c r="D37" i="33"/>
  <c r="D5" i="33" s="1"/>
  <c r="D8" i="33" s="1"/>
  <c r="E22" i="33"/>
  <c r="E4" i="33" s="1"/>
  <c r="D22" i="33"/>
  <c r="D4" i="33" s="1"/>
  <c r="G78" i="11"/>
  <c r="G59" i="11"/>
  <c r="C76" i="11"/>
  <c r="G75" i="11"/>
  <c r="G87" i="11" s="1"/>
  <c r="I77" i="11"/>
  <c r="H77" i="11"/>
  <c r="D80" i="11"/>
  <c r="C80" i="11"/>
  <c r="C77" i="11"/>
  <c r="E78" i="11"/>
  <c r="H78" i="11"/>
  <c r="D78" i="11"/>
  <c r="I78" i="11"/>
  <c r="E80" i="11"/>
  <c r="C78" i="11"/>
  <c r="E77" i="11"/>
  <c r="G77" i="11"/>
  <c r="D77" i="11"/>
  <c r="I29" i="11"/>
  <c r="G60" i="11"/>
  <c r="E59" i="11"/>
  <c r="C59" i="11"/>
  <c r="D59" i="11"/>
  <c r="I60" i="11"/>
  <c r="H60" i="11"/>
  <c r="I59" i="11"/>
  <c r="H59" i="11"/>
  <c r="C60" i="11"/>
  <c r="D60" i="11"/>
  <c r="E60" i="11"/>
  <c r="H14" i="11"/>
  <c r="I14" i="11"/>
  <c r="G14" i="11"/>
  <c r="H13" i="11"/>
  <c r="I13" i="11"/>
  <c r="I28" i="11"/>
  <c r="H28" i="11"/>
  <c r="G28" i="11"/>
  <c r="I25" i="11"/>
  <c r="H25" i="11"/>
  <c r="I24" i="11"/>
  <c r="H24" i="11"/>
  <c r="D24" i="11"/>
  <c r="E24" i="11"/>
  <c r="D25" i="11"/>
  <c r="E25" i="11"/>
  <c r="D28" i="11"/>
  <c r="E28" i="11"/>
  <c r="C28" i="11"/>
  <c r="C24" i="11"/>
  <c r="C75" i="11" s="1"/>
  <c r="E64" i="33" l="1"/>
  <c r="C6" i="33"/>
  <c r="D6" i="33"/>
  <c r="E6" i="33"/>
  <c r="G90" i="11"/>
  <c r="E30" i="11"/>
  <c r="H69" i="11"/>
  <c r="H64" i="11"/>
  <c r="D90" i="11"/>
  <c r="H89" i="11"/>
  <c r="I64" i="11"/>
  <c r="I69" i="11"/>
  <c r="I70" i="11" s="1"/>
  <c r="G99" i="11"/>
  <c r="D89" i="11"/>
  <c r="H90" i="11"/>
  <c r="G64" i="11"/>
  <c r="G63" i="11" s="1"/>
  <c r="G69" i="11"/>
  <c r="G68" i="11" s="1"/>
  <c r="E92" i="11"/>
  <c r="D92" i="11"/>
  <c r="G89" i="11"/>
  <c r="E90" i="11"/>
  <c r="I89" i="11"/>
  <c r="I101" i="11" s="1"/>
  <c r="D69" i="11"/>
  <c r="D68" i="11" s="1"/>
  <c r="D64" i="11"/>
  <c r="D63" i="11" s="1"/>
  <c r="E89" i="11"/>
  <c r="C89" i="11"/>
  <c r="E69" i="11"/>
  <c r="E68" i="11" s="1"/>
  <c r="E64" i="11"/>
  <c r="E63" i="11" s="1"/>
  <c r="I90" i="11"/>
  <c r="C69" i="11"/>
  <c r="C68" i="11" s="1"/>
  <c r="C64" i="11"/>
  <c r="C63" i="11" s="1"/>
  <c r="C90" i="11"/>
  <c r="C92" i="11"/>
  <c r="G81" i="11"/>
  <c r="I30" i="11"/>
  <c r="H81" i="11"/>
  <c r="I81" i="11"/>
  <c r="E75" i="11"/>
  <c r="H79" i="11"/>
  <c r="I79" i="11"/>
  <c r="C79" i="11"/>
  <c r="I75" i="11"/>
  <c r="I80" i="11"/>
  <c r="G79" i="11"/>
  <c r="H75" i="11"/>
  <c r="E79" i="11"/>
  <c r="D79" i="11"/>
  <c r="H76" i="11"/>
  <c r="H88" i="11" s="1"/>
  <c r="G80" i="11"/>
  <c r="D76" i="11"/>
  <c r="D75" i="11"/>
  <c r="E76" i="11"/>
  <c r="I76" i="11"/>
  <c r="I88" i="11" s="1"/>
  <c r="H80" i="11"/>
  <c r="G30" i="11"/>
  <c r="D30" i="11"/>
  <c r="D31" i="11"/>
  <c r="E31" i="11"/>
  <c r="C30" i="11"/>
  <c r="C31" i="11"/>
  <c r="G31" i="11"/>
  <c r="H31" i="11"/>
  <c r="I31" i="11"/>
  <c r="H30" i="11"/>
  <c r="E35" i="11" l="1"/>
  <c r="I87" i="11"/>
  <c r="C104" i="11"/>
  <c r="E101" i="11"/>
  <c r="H102" i="11"/>
  <c r="G92" i="11"/>
  <c r="C91" i="11"/>
  <c r="I102" i="11"/>
  <c r="D104" i="11"/>
  <c r="I92" i="11"/>
  <c r="G107" i="11"/>
  <c r="G95" i="11"/>
  <c r="I91" i="11"/>
  <c r="C102" i="11"/>
  <c r="D101" i="11"/>
  <c r="H92" i="11"/>
  <c r="D91" i="11"/>
  <c r="H91" i="11"/>
  <c r="E102" i="11"/>
  <c r="E104" i="11"/>
  <c r="E91" i="11"/>
  <c r="E87" i="11"/>
  <c r="G88" i="11"/>
  <c r="H101" i="11"/>
  <c r="H87" i="11"/>
  <c r="G101" i="11"/>
  <c r="G102" i="11"/>
  <c r="D87" i="11"/>
  <c r="C87" i="11"/>
  <c r="G91" i="11"/>
  <c r="I65" i="11"/>
  <c r="I96" i="11" s="1"/>
  <c r="C101" i="11"/>
  <c r="G93" i="11"/>
  <c r="C24" i="33" s="1"/>
  <c r="D102" i="11"/>
  <c r="D100" i="11"/>
  <c r="E100" i="11"/>
  <c r="C100" i="11"/>
  <c r="D88" i="11"/>
  <c r="E88" i="11"/>
  <c r="C88" i="11"/>
  <c r="I68" i="11"/>
  <c r="E95" i="11"/>
  <c r="E65" i="11"/>
  <c r="C65" i="11"/>
  <c r="H65" i="11"/>
  <c r="H93" i="11"/>
  <c r="C35" i="11"/>
  <c r="C107" i="11"/>
  <c r="C95" i="11"/>
  <c r="H68" i="11"/>
  <c r="H105" i="11"/>
  <c r="D70" i="11"/>
  <c r="D65" i="11"/>
  <c r="H107" i="11"/>
  <c r="H95" i="11"/>
  <c r="D35" i="11"/>
  <c r="D95" i="11"/>
  <c r="D107" i="11"/>
  <c r="G105" i="11"/>
  <c r="E107" i="11"/>
  <c r="H70" i="11"/>
  <c r="I108" i="11"/>
  <c r="E93" i="11"/>
  <c r="E105" i="11"/>
  <c r="G84" i="11"/>
  <c r="I93" i="11"/>
  <c r="I105" i="11"/>
  <c r="C70" i="11"/>
  <c r="G70" i="11"/>
  <c r="E70" i="11"/>
  <c r="I107" i="11"/>
  <c r="I95" i="11"/>
  <c r="G65" i="11"/>
  <c r="G83" i="11"/>
  <c r="I63" i="11"/>
  <c r="H63" i="11"/>
  <c r="H83" i="11"/>
  <c r="D84" i="11"/>
  <c r="I84" i="11"/>
  <c r="D83" i="11"/>
  <c r="D81" i="11"/>
  <c r="H84" i="11"/>
  <c r="C84" i="11"/>
  <c r="E83" i="11"/>
  <c r="E81" i="11"/>
  <c r="C81" i="11"/>
  <c r="C83" i="11"/>
  <c r="I83" i="11"/>
  <c r="E84" i="11"/>
  <c r="C84" i="33" l="1"/>
  <c r="C73" i="33"/>
  <c r="C80" i="33" s="1"/>
  <c r="D84" i="33"/>
  <c r="D73" i="33"/>
  <c r="D80" i="33" s="1"/>
  <c r="E84" i="33"/>
  <c r="E73" i="33"/>
  <c r="E78" i="33" s="1"/>
  <c r="G104" i="11"/>
  <c r="G103" i="11"/>
  <c r="G96" i="11"/>
  <c r="H104" i="11"/>
  <c r="H108" i="11"/>
  <c r="I103" i="11"/>
  <c r="E99" i="11"/>
  <c r="D103" i="11"/>
  <c r="C103" i="11"/>
  <c r="H96" i="11"/>
  <c r="G108" i="11"/>
  <c r="C99" i="11"/>
  <c r="H99" i="11"/>
  <c r="E103" i="11"/>
  <c r="H103" i="11"/>
  <c r="D99" i="11"/>
  <c r="I104" i="11"/>
  <c r="I99" i="11"/>
  <c r="D108" i="11"/>
  <c r="E108" i="11"/>
  <c r="C108" i="11"/>
  <c r="D96" i="11"/>
  <c r="E96" i="11"/>
  <c r="C96" i="11"/>
  <c r="E24" i="33"/>
  <c r="D24" i="33"/>
  <c r="I100" i="11"/>
  <c r="H100" i="11"/>
  <c r="G100" i="11"/>
  <c r="D105" i="11"/>
  <c r="D93" i="11"/>
  <c r="C105" i="11"/>
  <c r="C93" i="11"/>
  <c r="D78" i="33" l="1"/>
  <c r="E80" i="33"/>
  <c r="E91" i="33"/>
  <c r="E89" i="33"/>
  <c r="D91" i="33"/>
  <c r="D89" i="33"/>
  <c r="C78" i="33"/>
  <c r="C91" i="33"/>
  <c r="C89" i="33"/>
  <c r="C26" i="33"/>
  <c r="C27" i="33" s="1"/>
  <c r="D26" i="33"/>
  <c r="D27" i="33" s="1"/>
  <c r="E26" i="33"/>
  <c r="E27" i="33" s="1"/>
  <c r="C39" i="33"/>
  <c r="D39" i="33"/>
  <c r="E39" i="33"/>
  <c r="C41" i="33" l="1"/>
  <c r="C42" i="33" s="1"/>
  <c r="C10" i="33"/>
  <c r="D10" i="33"/>
  <c r="D11" i="33" s="1"/>
  <c r="D41" i="33"/>
  <c r="D42" i="33" s="1"/>
  <c r="C11" i="33"/>
  <c r="E10" i="33"/>
  <c r="E11" i="33" s="1"/>
  <c r="E41" i="33"/>
  <c r="E42" i="33" s="1"/>
</calcChain>
</file>

<file path=xl/sharedStrings.xml><?xml version="1.0" encoding="utf-8"?>
<sst xmlns="http://schemas.openxmlformats.org/spreadsheetml/2006/main" count="473" uniqueCount="206">
  <si>
    <t>Coversheet - important information - please read</t>
  </si>
  <si>
    <t>Policy initiative emissions impact estimates by sector (all emissions figures in AR5 GWP terms, kilotonnes (kt) CO2-e)</t>
  </si>
  <si>
    <r>
      <rPr>
        <b/>
        <sz val="12"/>
        <rFont val="Calibri"/>
        <family val="2"/>
      </rPr>
      <t xml:space="preserve">May 2022 emissions reduction plan modelled policy impacts publication snapshot </t>
    </r>
    <r>
      <rPr>
        <sz val="12"/>
        <rFont val="Calibri"/>
        <family val="2"/>
      </rPr>
      <t xml:space="preserve">
</t>
    </r>
    <r>
      <rPr>
        <i/>
        <sz val="12"/>
        <rFont val="Calibri"/>
        <family val="2"/>
      </rPr>
      <t>This information is 'frozen' as of the time of the ERP release in May 2022.</t>
    </r>
    <r>
      <rPr>
        <sz val="12"/>
        <rFont val="Calibri"/>
        <family val="2"/>
      </rPr>
      <t xml:space="preserve">
</t>
    </r>
    <r>
      <rPr>
        <i/>
        <sz val="12"/>
        <rFont val="Calibri"/>
        <family val="2"/>
      </rPr>
      <t>These figures represent best estimates at a point in time and are subject to updates as more information becomes available and assumptions are revised.</t>
    </r>
  </si>
  <si>
    <t>Please see additional general notes beneath these tables</t>
  </si>
  <si>
    <t xml:space="preserve">
</t>
  </si>
  <si>
    <t>Modelled policy impacts by policy or modelled package</t>
  </si>
  <si>
    <t>Central or singular impact estimates</t>
  </si>
  <si>
    <t>Low impact estimates</t>
  </si>
  <si>
    <t>High impact estimates</t>
  </si>
  <si>
    <t>Lead agency</t>
  </si>
  <si>
    <t>Emissions reduction plan sector</t>
  </si>
  <si>
    <r>
      <t xml:space="preserve">Impact type </t>
    </r>
    <r>
      <rPr>
        <sz val="10"/>
        <color rgb="FF121F6B"/>
        <rFont val="Calibri"/>
        <family val="2"/>
      </rPr>
      <t>(range or singular estimate only)</t>
    </r>
  </si>
  <si>
    <t>Lookup</t>
  </si>
  <si>
    <t>Title or short description of modelled policy/action/package</t>
  </si>
  <si>
    <t>1st emissions budget 
(2022-2025)</t>
  </si>
  <si>
    <t>2nd emissions budget 
(2026-2030)</t>
  </si>
  <si>
    <t>3rd emissions budget 
(2031-2035)</t>
  </si>
  <si>
    <r>
      <t>Notes:</t>
    </r>
    <r>
      <rPr>
        <sz val="10"/>
        <color rgb="FF121F6B"/>
        <rFont val="Calibri"/>
        <family val="2"/>
      </rPr>
      <t xml:space="preserve"> </t>
    </r>
  </si>
  <si>
    <t>MoT</t>
  </si>
  <si>
    <t>Transport</t>
  </si>
  <si>
    <t>Range</t>
  </si>
  <si>
    <t>Modelled package, including:  
• Clean vehicle standard and discount (including vehicle fuel economy labelling). 
• Decarbonising all public transport buses by the end of 2035. 
• Light EV road user charge exemption. 
• Sustainable biofuels obligation. 
• More efficient rail locomotives and ferries as funded through Budget 21 (Future of Rail – rolling stock and ferries). 
• Initial investments to improve safety and access to public transport and active modes. 
• ETS price corridor increase.</t>
  </si>
  <si>
    <t>See the emissions reduction plan technical annex (pg.18-23) for important caveats and more detail about estimates. Estimates are subject to change as new information becomes available.</t>
  </si>
  <si>
    <t>MfE</t>
  </si>
  <si>
    <t>Waste</t>
  </si>
  <si>
    <t>Package of quantified emissions reduction plan waste actions including: Organic waste reduction behaviour change programmes, standardisation of residential organic kerbside collection, requiring businesses to separate food waste, investment in organic waste processing and resource recovery infrastructure to support an increase in food, garden, paper/cardboard and wood waste diversion from landfill, limits and banning of organic waste to landfill by 2030, improvement and expansion of landfill gas capture systems.</t>
  </si>
  <si>
    <t xml:space="preserve">The particularly high level of uncertainty of Class 2-5 landfill emissions is not captured in the impact range. See the emissions reduction plan technical annex (pg. 27-29) for more detail. </t>
  </si>
  <si>
    <t>F-gases</t>
  </si>
  <si>
    <t>Refrigerants regulated product stewardship</t>
  </si>
  <si>
    <t xml:space="preserve">Specific settings and details of this policy were not finalised prior to the modelling - these estimates are subject to change. See the emissions reduction plan technical annex (pg. 30) for more detail. </t>
  </si>
  <si>
    <t>MPI</t>
  </si>
  <si>
    <t>Agriculture</t>
  </si>
  <si>
    <t>Additional funding for research to develop agricultural emission mitigation technologies, and extra support to farmers to reduce on-farm greenhouse gas emissions</t>
  </si>
  <si>
    <t xml:space="preserve">See the emissions reduction plan technical annex (pg. 30-31). </t>
  </si>
  <si>
    <t>Singular</t>
  </si>
  <si>
    <t>ETS price corridor increase (land use change from agriculture to forestry flow-on impact to agriculture emissions)</t>
  </si>
  <si>
    <t xml:space="preserve">Emissions impact estimate for EB1 is only included due to high level of uncertainty in sub-sequent emissions budget periods. See emissions reduction plan technical annex (pg. 31) for more detail. </t>
  </si>
  <si>
    <t>MBIE</t>
  </si>
  <si>
    <t>Energy and Industry</t>
  </si>
  <si>
    <t>H1 Energy Efficiency, building code updates</t>
  </si>
  <si>
    <t>See emissions reduction plan technical annex (pg. 25-27)</t>
  </si>
  <si>
    <t>Building behaviour change programmes</t>
  </si>
  <si>
    <t>Implementation of building-related emissions data infrastructure</t>
  </si>
  <si>
    <t>ETS price corridor increase - Electricity generation (High price)</t>
  </si>
  <si>
    <t xml:space="preserve">The estimated increase in emissions is due to a higher demand for electricity as a result of more electrification in transport and process heat under a higher ETS price. This leads to more emissions from electricity generation. See the emissions reduction plan technical annex (pg.24) for more detail. </t>
  </si>
  <si>
    <t>ETS price corridor increase - Non-transport energy (process heat only)</t>
  </si>
  <si>
    <t xml:space="preserve">The impact of the ETS price corridor change was estimated using low and high baselines and ETS price paths due to the high uncertainties involved. See the emissions reduction plan technical annex (pg. 24) for more detail. </t>
  </si>
  <si>
    <t>ETS price corridor increase - Non-transport energy (heating only)</t>
  </si>
  <si>
    <t>ETS price corridor increase - Other transport energy (excl. road transport)</t>
  </si>
  <si>
    <t xml:space="preserve">See the emissions reduction plan technical annex (pg. 24). </t>
  </si>
  <si>
    <t>ETS price corridor increase - Other Non-transport energy (excl. generation/heating/process heat)</t>
  </si>
  <si>
    <t>National direction for industrial GHG emissions - process heat</t>
  </si>
  <si>
    <t xml:space="preserve">The impact of the national direction policy applied affects the impact of the ETS and GIDI applied. The national direction model constrains new and renewed consents by fuel types when the policy is applied. Low and high impacts of the policy are applied to provide a low and high range of estimated impact. See the emissions reduction plan technical annex (pg. 24) for more detail. </t>
  </si>
  <si>
    <t>National direction for industrial GHG emissions - heating</t>
  </si>
  <si>
    <t xml:space="preserve">The impact of the national direction policy applied affects the impact of the ETS and GIDI applied. The national direction model constrains new and renewed consents by fuel types when the policy is applied, low and high impacts of the policy are applied to provide a low and high range of estimated impact. See the emissions reduction plan technical annex (pg. 24) for more detail. </t>
  </si>
  <si>
    <t>EECA</t>
  </si>
  <si>
    <t>Expansion of the Government Investment in Decarbonising Industry (GIDI) Fund</t>
  </si>
  <si>
    <t xml:space="preserve">Estimated impact is adjusted down to account for overlaps with the ETS and national direction. See the emissions reduction plan technical annex (pg. 25). </t>
  </si>
  <si>
    <t>Funding for decarbonising commercial space and water heating</t>
  </si>
  <si>
    <t xml:space="preserve">See the emissions reduction plan technical annex (pg. 25). </t>
  </si>
  <si>
    <t>Funding for high efficiency electrical equipment</t>
  </si>
  <si>
    <t>Continued roll out of the GIDI fund</t>
  </si>
  <si>
    <t xml:space="preserve">Accounts for existing GIDI funding roll out (not additional funding through the Climate Emergency Response Fund). Estimated impact is adjusted down to account for overlaps with the ETS and national direction. See the emissions reduction plan technical annex (pg.24-25) for more detail on GIDI modelling. </t>
  </si>
  <si>
    <t>Expansion of EECA Business programmes </t>
  </si>
  <si>
    <t xml:space="preserve">low' impacts have a higher impact than 'high' impacts since we assume a low ETS impact in the 'low' scenario' which results in higher emissions savings from this initiative. See the emissions reduction plan technical annex (pg. 25) for more detail. </t>
  </si>
  <si>
    <t>State Sector Decarbonisation Fund</t>
  </si>
  <si>
    <t>Improving energy efficient products and services regulation</t>
  </si>
  <si>
    <t>Forestry</t>
  </si>
  <si>
    <t>Increasing Woody Biomass Supply to Replace Coal and other Carbon Intensive Fuels and Materials</t>
  </si>
  <si>
    <t xml:space="preserve">The relatively small estimated increase in emissions in the first emissions budget is due to increased losses from vegetation and soils associated with the first few years following afforestation. See the emissions reduction plan technical annex (pg. 35) for more detail. </t>
  </si>
  <si>
    <t>Establishing Native Forests at Scale to Develop Long-Term Carbon Sinks and Improve Biodiversity</t>
  </si>
  <si>
    <r>
      <t>See the emissions reduction plan technical annex (pg. 35) - '</t>
    </r>
    <r>
      <rPr>
        <i/>
        <sz val="10"/>
        <rFont val="Calibri"/>
        <family val="2"/>
      </rPr>
      <t>Native afforestation initiative</t>
    </r>
    <r>
      <rPr>
        <sz val="10"/>
        <rFont val="Calibri"/>
        <family val="2"/>
      </rPr>
      <t>'.</t>
    </r>
  </si>
  <si>
    <t>Maximising Carbon Storage: Increasing Natural Sequestration to Achieve New Zealand’s Future Carbon Goals</t>
  </si>
  <si>
    <t xml:space="preserve">See the emissions reduction plan technical annex (pg. 34). </t>
  </si>
  <si>
    <t>ETS price corridor increase (exotic forestry)</t>
  </si>
  <si>
    <t xml:space="preserve">The relatively small estimated increase in emissions in the first emissions budget is due to increased losses from vegetation and soils associated with the first few years following afforestation. See the emissions reduction plan technical annex (pg. 33-34) for more detail. </t>
  </si>
  <si>
    <t>Proposed restrictions to post-89 permanent exotic forestry</t>
  </si>
  <si>
    <t xml:space="preserve">This proposal would result in less forestry removals in the long term due to reduced afforestation. The relatively small decrease in emissions in the first emissions budget is due to reduced losses from vegetation and soils associated with the first few years following afforestation. See the emissions reduction plan technical annex (pg. 33-34). </t>
  </si>
  <si>
    <t>ETS price corridor increase impact on native forestry sequestration</t>
  </si>
  <si>
    <t xml:space="preserve">See the emissions reduction plan technical annex (pg. 33-34). </t>
  </si>
  <si>
    <t>Other impacts</t>
  </si>
  <si>
    <t>Marsden Point oil refinery transition to an import-only terminal April 2022</t>
  </si>
  <si>
    <t xml:space="preserve">Impact on baseline of refinery closure based on 0.85Mt per year and a closure of mid 2022, and 0.85Mt represents direct emissions reductions from refinery (700kt) and hydrogen production (150kt). Indirect emissions are not calculated so this estimate represents a low impact scenario. Indirect impacts could reduce another 300kt per annum. See the emissions reduction plan technical annex (pg. 10) for more detail. </t>
  </si>
  <si>
    <t>Tiwai Point aluminium smelter closure end of 2024</t>
  </si>
  <si>
    <t xml:space="preserve">See the emissions reduction plan technical annex (pg. 8-10). </t>
  </si>
  <si>
    <t>Transport targets (additional)</t>
  </si>
  <si>
    <t xml:space="preserve">This estimate is the additional abatement on top of quantified policies if transport emissions reductions targets are achieved. See the emissions reduction plan technical annex (pg. 22) for more detail. </t>
  </si>
  <si>
    <t>Modelled ETS impacts range for forestry (disaggregated central estimates included above): ETS price corridor increase to exotic forestry, proposed ETS restrictions to Post-89 permanent exotic forestry, ETS price corridor increase impact on native forestry sequestration</t>
  </si>
  <si>
    <t>It is estimated that less afforestation will occur at the low end of the impact range relative to the baseline case, resulting in an overall increase in emissions (or reduction in removals). See the emissions reduction plan technical annex (pg. 33-34) for more detail.</t>
  </si>
  <si>
    <t xml:space="preserve"> </t>
  </si>
  <si>
    <t>ETS price corridor increase impact by sector</t>
  </si>
  <si>
    <t>High price impact.</t>
  </si>
  <si>
    <t>MBIE/ MfE</t>
  </si>
  <si>
    <t>See breakdown above.</t>
  </si>
  <si>
    <t>As above, emissions impact estimate for EB1 only due to high level of uncertainty in sub-sequent emissions budget periods</t>
  </si>
  <si>
    <r>
      <t>Forestry (</t>
    </r>
    <r>
      <rPr>
        <u/>
        <sz val="10"/>
        <rFont val="Calibri"/>
        <family val="2"/>
      </rPr>
      <t>including proposed restrictions to post-89 permanent exotic forestry</t>
    </r>
    <r>
      <rPr>
        <sz val="10"/>
        <rFont val="Calibri"/>
        <family val="2"/>
      </rPr>
      <t>)</t>
    </r>
  </si>
  <si>
    <t>Total (excluding Agriculture and Forestry)</t>
  </si>
  <si>
    <t>Total (including Agriculture and Forestry)</t>
  </si>
  <si>
    <t>ETS impact without ETS restrictions to post-89 permanent exotic forestry</t>
  </si>
  <si>
    <r>
      <t>Forestry (</t>
    </r>
    <r>
      <rPr>
        <u/>
        <sz val="10"/>
        <rFont val="Calibri"/>
        <family val="2"/>
      </rPr>
      <t>without proposed restrictions to post-89 permanent exotic forestry</t>
    </r>
    <r>
      <rPr>
        <sz val="10"/>
        <rFont val="Calibri"/>
        <family val="2"/>
      </rPr>
      <t>)</t>
    </r>
  </si>
  <si>
    <t>Notes:</t>
  </si>
  <si>
    <t>.</t>
  </si>
  <si>
    <t>Emissions pathways and baseline projections used in the emissions reduction plan underlying analysis</t>
  </si>
  <si>
    <t>Caution: AR4 figures are provided below for comparison, but are not directly comparable with the AR5 figures presented throughout the rest of this spreadsheet.</t>
  </si>
  <si>
    <t>AR4 GWP terms, megatonnes (Mt) CO2-e</t>
  </si>
  <si>
    <t>AR5 GWP terms, megatonnes (Mt) CO2-e</t>
  </si>
  <si>
    <t>Climate Change Commission demonstration pathway</t>
  </si>
  <si>
    <t>Demonstration pathway (using GHG inventory sector categorisations) - basis for sub-sector targets</t>
  </si>
  <si>
    <t>Transport Energy</t>
  </si>
  <si>
    <t>Non-Transport Energy</t>
  </si>
  <si>
    <t>Industrial Processes and Product Use (IPPU)</t>
  </si>
  <si>
    <t>Net</t>
  </si>
  <si>
    <t>Gross</t>
  </si>
  <si>
    <t>Demonstration pathway - F-gases (sub-sector of IPPU)</t>
  </si>
  <si>
    <r>
      <rPr>
        <b/>
        <i/>
        <sz val="10"/>
        <color rgb="FF000000"/>
        <rFont val="Calibri"/>
        <family val="2"/>
      </rPr>
      <t xml:space="preserve">Forestry emissions budget adjustment </t>
    </r>
    <r>
      <rPr>
        <i/>
        <sz val="10"/>
        <color rgb="FF000000"/>
        <rFont val="Calibri"/>
        <family val="2"/>
      </rPr>
      <t>(see page 11, emissions reduction plan technical information annex)</t>
    </r>
  </si>
  <si>
    <t>Forestry baseline adjustment</t>
  </si>
  <si>
    <t>ERP technical annex notes the adjustment figures were -5 and -10.7 Mt in EB2 and EB3. The 2 Mt difference corresponds to deforestation effects in the forestry baseline revision which were removed from the adjustment in setting emissions budgets.</t>
  </si>
  <si>
    <t>Demonstration pathway (using emissions reduction plan sector categorisations)</t>
  </si>
  <si>
    <t>Forestry (with adjustment applied)</t>
  </si>
  <si>
    <t>Emissions budgets</t>
  </si>
  <si>
    <t>Commissions recommended emissions budgets</t>
  </si>
  <si>
    <t>AR5 budget figures have been rounded so will not perfectly match the components or the AR4 unrounded figures</t>
  </si>
  <si>
    <t>Emissions budgets as set by the Minister of Climate Change</t>
  </si>
  <si>
    <t xml:space="preserve">Government baseline emissions projections June 2021 update </t>
  </si>
  <si>
    <t>Baseline emissions projections (GHG inventory sector categorisations)</t>
  </si>
  <si>
    <t>IPPU</t>
  </si>
  <si>
    <t>Baseline emissions projections - F-gases (sub-sector of IPPU)</t>
  </si>
  <si>
    <t>Baseline emissions projections (using emissions reduction plan sector categorisations)</t>
  </si>
  <si>
    <t>Baseline emissions projections adjusted for oil refinery transition and aluminium smelter remaining open</t>
  </si>
  <si>
    <t>Baseline emissions projections adjusted for oil refinery transition and aluminium smelter closure in 2024</t>
  </si>
  <si>
    <t>Emissions reductions required to meet emissions budgets</t>
  </si>
  <si>
    <t>Reductions required against unadjusted projections (June 2021 update)</t>
  </si>
  <si>
    <t>Total emissions budgets</t>
  </si>
  <si>
    <t>AR5 figures here differ from 'net' and the AR4 figures due to rounding and AR5 conversion.</t>
  </si>
  <si>
    <t xml:space="preserve">Reductions required adjusted for oil refinery transition and aluminium smelter remaining open in baseline </t>
  </si>
  <si>
    <t>Reductions required adjusted for oil refinery transition and aluminium smelter closure in 2024 in baseline</t>
  </si>
  <si>
    <t>Summary figures - aggregate emissions reduction plan modelled policy impacts (all figures in megatonnes (Mt) CO2-e, AR5 GWP terms)</t>
  </si>
  <si>
    <t>Total modelled policy impact (sum of all sectors, 'low impact')</t>
  </si>
  <si>
    <t>Total modelled policy impact (sum of all sectors, 'high impact')</t>
  </si>
  <si>
    <t>Additional modelled policy impact from low to high (all sectors, difference between 'low' and 'high' impact)</t>
  </si>
  <si>
    <t>Additional modelled reductions through meeting transport targets</t>
  </si>
  <si>
    <t>Total modelled policy impact (sum of all sectors, 'high impact') and impact of meeting transport targets</t>
  </si>
  <si>
    <t>Required reductions to meet emissions budgets (smelter remains open)</t>
  </si>
  <si>
    <t>Required reductions to meet emissions budgets (smelter closes 2024)</t>
  </si>
  <si>
    <t>Comparison of modelled emissions reductions against all emissions budgets</t>
  </si>
  <si>
    <t>*Figures in the below tables are the sum of all modelled initiatives in a sector</t>
  </si>
  <si>
    <r>
      <t xml:space="preserve">Modelled abatement by sector by budget - </t>
    </r>
    <r>
      <rPr>
        <b/>
        <u/>
        <sz val="10"/>
        <color rgb="FFFF0000"/>
        <rFont val="Calibri"/>
        <family val="2"/>
      </rPr>
      <t>Low policy impact</t>
    </r>
    <r>
      <rPr>
        <b/>
        <sz val="10"/>
        <color rgb="FF121F6B"/>
        <rFont val="Calibri"/>
        <family val="2"/>
      </rPr>
      <t xml:space="preserve">
</t>
    </r>
    <r>
      <rPr>
        <sz val="10"/>
        <color rgb="FF121F6B"/>
        <rFont val="Calibri"/>
        <family val="2"/>
      </rPr>
      <t>note: forestry central estimate only</t>
    </r>
  </si>
  <si>
    <t>Total modelled emissions reductions from ERP</t>
  </si>
  <si>
    <t>Required reductions to meet emissions budgets</t>
  </si>
  <si>
    <t>Difference between modelled reductions (low) and reductions to meet budgets (assuming aluminium smelter remains open)</t>
  </si>
  <si>
    <t>Difference between modelled reductions (low) and reductions to meet budgets (assuming aluminium smelter closes in 2024)</t>
  </si>
  <si>
    <t>negative amounts indicate 'gap' to meeting budgets</t>
  </si>
  <si>
    <r>
      <t xml:space="preserve">Modelled abatement by sector by budget - </t>
    </r>
    <r>
      <rPr>
        <b/>
        <u/>
        <sz val="10"/>
        <color rgb="FFFF0000"/>
        <rFont val="Calibri"/>
        <family val="2"/>
      </rPr>
      <t>High policy impact</t>
    </r>
    <r>
      <rPr>
        <b/>
        <sz val="10"/>
        <color rgb="FF121F6B"/>
        <rFont val="Calibri"/>
        <family val="2"/>
      </rPr>
      <t xml:space="preserve">
</t>
    </r>
    <r>
      <rPr>
        <sz val="10"/>
        <color rgb="FF121F6B"/>
        <rFont val="Calibri"/>
        <family val="2"/>
      </rPr>
      <t>note: forestry central estimate only</t>
    </r>
  </si>
  <si>
    <t>Difference between modelled reductions (high) and reductions to meet budgets (assuming aluminium smelter remains open)</t>
  </si>
  <si>
    <t>Difference between modelled reductions (high) and reductions to meet budgets (assuming aluminium smelter closes in 2024)</t>
  </si>
  <si>
    <t>positive amounts indicate 'overachievement' of meeting budgets</t>
  </si>
  <si>
    <t>Additional impact figures</t>
  </si>
  <si>
    <r>
      <rPr>
        <b/>
        <u/>
        <sz val="10"/>
        <color rgb="FFFF0000"/>
        <rFont val="Calibri"/>
        <family val="2"/>
      </rPr>
      <t>Low policy</t>
    </r>
    <r>
      <rPr>
        <b/>
        <sz val="10"/>
        <color rgb="FF121F6B"/>
        <rFont val="Calibri"/>
        <family val="2"/>
      </rPr>
      <t xml:space="preserve"> impact including the uncertainty range for forestry </t>
    </r>
  </si>
  <si>
    <t>Forestry (incl. uncertainty range)</t>
  </si>
  <si>
    <t>Total modelled policy impact (all sectors incl. forestry range)</t>
  </si>
  <si>
    <r>
      <rPr>
        <b/>
        <u/>
        <sz val="10"/>
        <color rgb="FFFF0000"/>
        <rFont val="Calibri"/>
        <family val="2"/>
      </rPr>
      <t xml:space="preserve">High policy </t>
    </r>
    <r>
      <rPr>
        <b/>
        <sz val="10"/>
        <color rgb="FF121F6B"/>
        <rFont val="Calibri"/>
        <family val="2"/>
      </rPr>
      <t xml:space="preserve">impact including the uncertainty range for forestry </t>
    </r>
  </si>
  <si>
    <t>Transport - additional impact (beyond high policy impact) from transport targets only</t>
  </si>
  <si>
    <t>Transport - high policy impact incl. transport targets</t>
  </si>
  <si>
    <t>*Figures in this table are the sum of all modelled initiatives in a sector</t>
  </si>
  <si>
    <r>
      <rPr>
        <b/>
        <u/>
        <sz val="10"/>
        <color rgb="FFFF0000"/>
        <rFont val="Calibri"/>
        <family val="2"/>
      </rPr>
      <t>Additional</t>
    </r>
    <r>
      <rPr>
        <b/>
        <sz val="10"/>
        <color rgb="FF121F6B"/>
        <rFont val="Calibri"/>
        <family val="2"/>
      </rPr>
      <t xml:space="preserve"> emissions reductions under high policy impact (difference between low and high impact)</t>
    </r>
  </si>
  <si>
    <t>Total modelled policy impact (all sectors excl. forestry range)</t>
  </si>
  <si>
    <t>Transport - additional reductions with transport targets impact (difference between high policy impact and high policy impact with transport targets)</t>
  </si>
  <si>
    <r>
      <t xml:space="preserve">Projected emissions levels with modelled policy impact </t>
    </r>
    <r>
      <rPr>
        <b/>
        <i/>
        <sz val="12"/>
        <color rgb="FF121F6B"/>
        <rFont val="Calibri"/>
        <family val="2"/>
      </rPr>
      <t>(aluminium smelter assumed to close in 2024 in baseline)</t>
    </r>
  </si>
  <si>
    <r>
      <t xml:space="preserve">Projected emissions level with policy - </t>
    </r>
    <r>
      <rPr>
        <b/>
        <u/>
        <sz val="10"/>
        <color rgb="FFFF0000"/>
        <rFont val="Calibri"/>
        <family val="2"/>
      </rPr>
      <t>low policy impact</t>
    </r>
  </si>
  <si>
    <t>Total projected emissions (all sectors excl. forestry range)</t>
  </si>
  <si>
    <t>Total projected emissions (all sectors incl. forestry range)</t>
  </si>
  <si>
    <r>
      <t xml:space="preserve">Projected emissions level with policy - </t>
    </r>
    <r>
      <rPr>
        <b/>
        <u/>
        <sz val="10"/>
        <color rgb="FFFF0000"/>
        <rFont val="Calibri"/>
        <family val="2"/>
      </rPr>
      <t>high policy impact</t>
    </r>
  </si>
  <si>
    <t>Transport - emissions level with transport targets and high policy impact</t>
  </si>
  <si>
    <t>Baseline emissions projections data used in emissions reduction plan charts and sufficiency analysis (all figures in megatonnes (Mt) CO2-e, AR5 GWP terms)</t>
  </si>
  <si>
    <t>Baseline projected emissions</t>
  </si>
  <si>
    <t>historical 2022 GHG inventory</t>
  </si>
  <si>
    <r>
      <t xml:space="preserve">|----&gt; </t>
    </r>
    <r>
      <rPr>
        <i/>
        <sz val="10"/>
        <rFont val="Calibri"/>
        <family val="2"/>
      </rPr>
      <t>projections</t>
    </r>
  </si>
  <si>
    <r>
      <t xml:space="preserve">Energy and Industry </t>
    </r>
    <r>
      <rPr>
        <i/>
        <sz val="11"/>
        <rFont val="Calibri"/>
        <family val="2"/>
      </rPr>
      <t>- adjusted for refinery transition (smelter to close in 2024)</t>
    </r>
  </si>
  <si>
    <r>
      <t>Energy and Industry</t>
    </r>
    <r>
      <rPr>
        <i/>
        <sz val="11"/>
        <rFont val="Calibri"/>
        <family val="2"/>
        <scheme val="minor"/>
      </rPr>
      <t xml:space="preserve"> - adjusted for refinery transition (smelter remains open)</t>
    </r>
  </si>
  <si>
    <t>Energy and Industry (not adjusted - smelter closes and refinery open)</t>
  </si>
  <si>
    <t>Total (E&amp;I adjusted, smelter closure 2024)</t>
  </si>
  <si>
    <t>Total (E&amp;I adjusted, smelter remaining open)</t>
  </si>
  <si>
    <t>Total (E&amp;I not adjusted)</t>
  </si>
  <si>
    <t xml:space="preserve">Notes: </t>
  </si>
  <si>
    <t>The adjusted E&amp;I figures are used in the ERP as above. Note the adjustments were quantified at a cumulative emissions-budget-level in the ERP analysis (not annual) but have been applied annually here. The non-adjusted E&amp;I figures included above were not used in the ERP.</t>
  </si>
  <si>
    <t xml:space="preserve">Charts in the ERP generally used the 'smelter closure in 2024' scenario; however both smelter scenarios where used in the underlying analysis to account for the uncertainty of the future of the NZ aluminium smelter at Tiwai Point. </t>
  </si>
  <si>
    <t>At the time the original projections were compiled, the transition of the Marsden Point Oil refinery to an import-only terminal was not confirmed. This was confirmed by the time the ERP was published and projections were adjusted accordingly (as above).</t>
  </si>
  <si>
    <t>The projections used (not-adjusted) are the projections published on MfE's website in March 2022 - https://environment.govt.nz/what-government-is-doing/areas-of-work/climate-change/emissions-reduction-targets/new-zealands-projected-greenhouse-gas-emissions-to-2050/</t>
  </si>
  <si>
    <t>Updated projections will be published annually and will supersede the figures published in March 2022.</t>
  </si>
  <si>
    <t>In most (if not all) cases, policy emissions impact modelling was benchmarked to the previous published inventory data (this was the 2021 published inventory - the most recently available historical data at the time of analysis), and presented in the ERP alongside the most recent inventory (2022).</t>
  </si>
  <si>
    <t>At the time of the ERP publication, the latest greenhouse gas inventory published in April 2022 (New Zealand's Greenhouse Gas Inventory 1990–2020) was not consistent with the most recent transport and energy and industry emissions projections.</t>
  </si>
  <si>
    <t xml:space="preserve">This is due to a method change in the compilation of inventory data which reallocated some emissions from transport to non-transport energy. </t>
  </si>
  <si>
    <t xml:space="preserve">This resulted in a reduced level of emissions for transport and an increase in energy and industry emissions. This inconsistency will be resolved when Government emissions projections are next revised (expected to be published in December 2022). </t>
  </si>
  <si>
    <t>For comparison, the previous GHG inventory (for 1990-2019, published 2021) figures for 2019 and projected 2020 figures used are below.</t>
  </si>
  <si>
    <t>historical</t>
  </si>
  <si>
    <t>projected</t>
  </si>
  <si>
    <t>2019 Historical emissions (GHG inventory published 2021) and 2020 projected emissions (published March 2022)</t>
  </si>
  <si>
    <t>Total</t>
  </si>
  <si>
    <t>Building and construction emissions data used for the building and construction chapter of the emissions reduction plan</t>
  </si>
  <si>
    <t xml:space="preserve">Note: this building and construction data is not directly consistent with the GHG inventory as it is not based purely on a domestic production approach (includes operational and embodied emissions from buildings - i.e. includes some off-shore emissions production). Bespoke modelling and data provided by MBIE.
</t>
  </si>
  <si>
    <t>Emissions levels with policy</t>
  </si>
  <si>
    <t>Emissions level under scenario two</t>
  </si>
  <si>
    <t>Additional emissions under scenario one</t>
  </si>
  <si>
    <t>Scenario one illustrates the impact of both embodied carbon and operational efficiency regulatory settings coming online more slowly and with emissions caps set at lower levels.</t>
  </si>
  <si>
    <t>Scenario two illustrates the impact of embodied carbon and operational efficiency regulatory settings coming online more quickly and with emissions caps set at higher levels.</t>
  </si>
  <si>
    <t>Published February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</si>
</sst>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_);\(#,##0\);\-_)"/>
    <numFmt numFmtId="165" formatCode="#,##0.0_);\(#,##0.0\);\-_)"/>
    <numFmt numFmtId="166" formatCode="0.0"/>
    <numFmt numFmtId="167" formatCode="#,##0.00_);\(#,##0.00\);\-_)"/>
    <numFmt numFmtId="168" formatCode="&quot;$&quot;#,##0.00_);\(&quot;$&quot;#,##0.00\);\-_)"/>
    <numFmt numFmtId="169" formatCode="&quot;$&quot;#,##0_);\(&quot;$&quot;#,##0\);\-_)"/>
    <numFmt numFmtId="170" formatCode="&quot;$&quot;#,##0.000,,&quot;m&quot;_);\(&quot;$&quot;#,##0.000,,&quot;m&quot;\);\-_)"/>
    <numFmt numFmtId="171" formatCode="[=0]&quot;-&quot;_);dd\-mmm\-yy"/>
    <numFmt numFmtId="172" formatCode="#,##0_ ;\-#,##0\ "/>
    <numFmt numFmtId="173" formatCode="#,##0_ ;[Red]\-#,##0\ "/>
    <numFmt numFmtId="174" formatCode="&quot;$&quot;#_);\(&quot;$&quot;#\);\-_)"/>
    <numFmt numFmtId="175" formatCode="&quot;$&quot;#,##0.00_);\(&quot;$&quot;#,##0.00_);\-_)"/>
    <numFmt numFmtId="176" formatCode="_-* #,##0.0_-;\-* #,##0.0_-;_-* &quot;-&quot;??_-;_-@_-"/>
    <numFmt numFmtId="177" formatCode="0.000"/>
    <numFmt numFmtId="178" formatCode="0.0%"/>
    <numFmt numFmtId="179" formatCode="0.00000"/>
  </numFmts>
  <fonts count="71"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font>
    <font>
      <b/>
      <sz val="10"/>
      <name val="Calibri"/>
      <family val="2"/>
    </font>
    <font>
      <sz val="10"/>
      <color indexed="12"/>
      <name val="Calibri"/>
      <family val="2"/>
    </font>
    <font>
      <b/>
      <sz val="10"/>
      <color rgb="FF121F6B"/>
      <name val="Calibri"/>
      <family val="2"/>
    </font>
    <font>
      <sz val="10"/>
      <color rgb="FF000000"/>
      <name val="Calibri"/>
      <family val="2"/>
    </font>
    <font>
      <b/>
      <sz val="10"/>
      <color rgb="FFFF0000"/>
      <name val="Calibri"/>
      <family val="2"/>
    </font>
    <font>
      <sz val="8"/>
      <name val="Calibri"/>
      <family val="2"/>
    </font>
    <font>
      <sz val="11"/>
      <color indexed="8"/>
      <name val="Calibri"/>
      <family val="2"/>
    </font>
    <font>
      <sz val="11"/>
      <color indexed="9"/>
      <name val="Calibri"/>
      <family val="2"/>
    </font>
    <font>
      <sz val="11"/>
      <color indexed="20"/>
      <name val="Verdana"/>
      <family val="2"/>
    </font>
    <font>
      <b/>
      <sz val="11"/>
      <color indexed="52"/>
      <name val="Calibri"/>
      <family val="2"/>
    </font>
    <font>
      <b/>
      <sz val="11"/>
      <color indexed="9"/>
      <name val="Calibri"/>
      <family val="2"/>
    </font>
    <font>
      <sz val="10"/>
      <color indexed="10"/>
      <name val="Calibri"/>
      <family val="2"/>
    </font>
    <font>
      <i/>
      <sz val="9"/>
      <color rgb="FF7F7F7F"/>
      <name val="Calibri"/>
      <family val="2"/>
    </font>
    <font>
      <sz val="10"/>
      <color indexed="12"/>
      <name val="Arial"/>
      <family val="2"/>
    </font>
    <font>
      <sz val="11"/>
      <color indexed="17"/>
      <name val="Verdana"/>
      <family val="2"/>
    </font>
    <font>
      <b/>
      <sz val="10"/>
      <color rgb="FF121F6B"/>
      <name val="Georgia"/>
      <family val="1"/>
    </font>
    <font>
      <b/>
      <sz val="11"/>
      <color rgb="FFFFFFFF"/>
      <name val="Georgia"/>
      <family val="1"/>
    </font>
    <font>
      <sz val="22"/>
      <color theme="0" tint="-0.499984740745262"/>
      <name val="Georgia"/>
      <family val="1"/>
    </font>
    <font>
      <b/>
      <sz val="15"/>
      <color indexed="56"/>
      <name val="Calibri"/>
      <family val="2"/>
    </font>
    <font>
      <b/>
      <sz val="13"/>
      <color indexed="56"/>
      <name val="Calibri"/>
      <family val="2"/>
    </font>
    <font>
      <b/>
      <sz val="11"/>
      <color rgb="FF003366"/>
      <name val="Calibri"/>
      <family val="2"/>
    </font>
    <font>
      <b/>
      <sz val="11"/>
      <color rgb="FF003366"/>
      <name val="Calibri"/>
      <family val="2"/>
      <scheme val="minor"/>
    </font>
    <font>
      <u/>
      <sz val="11"/>
      <color theme="10"/>
      <name val="Calibri"/>
      <family val="2"/>
    </font>
    <font>
      <sz val="11"/>
      <color indexed="62"/>
      <name val="Calibri"/>
      <family val="2"/>
    </font>
    <font>
      <sz val="10"/>
      <name val="Arial"/>
      <family val="2"/>
    </font>
    <font>
      <sz val="11"/>
      <color indexed="52"/>
      <name val="Calibri"/>
      <family val="2"/>
    </font>
    <font>
      <sz val="8"/>
      <color indexed="12"/>
      <name val="Calibri"/>
      <family val="2"/>
    </font>
    <font>
      <sz val="11"/>
      <color indexed="60"/>
      <name val="Verdana"/>
      <family val="2"/>
    </font>
    <font>
      <sz val="11"/>
      <color theme="1"/>
      <name val="Arial"/>
      <family val="2"/>
    </font>
    <font>
      <b/>
      <sz val="11"/>
      <color indexed="63"/>
      <name val="Calibri"/>
      <family val="2"/>
    </font>
    <font>
      <i/>
      <sz val="8"/>
      <color rgb="FF7F7F7F"/>
      <name val="Calibri"/>
      <family val="2"/>
    </font>
    <font>
      <sz val="10"/>
      <color theme="0" tint="-0.499984740745262"/>
      <name val="Calibri"/>
      <family val="2"/>
    </font>
    <font>
      <b/>
      <sz val="18"/>
      <color rgb="FF003366"/>
      <name val="Georgia"/>
      <family val="1"/>
    </font>
    <font>
      <sz val="18"/>
      <color theme="0"/>
      <name val="Georgia"/>
      <family val="1"/>
    </font>
    <font>
      <b/>
      <sz val="11"/>
      <color indexed="8"/>
      <name val="Calibri"/>
      <family val="2"/>
    </font>
    <font>
      <i/>
      <sz val="10"/>
      <name val="Calibri"/>
      <family val="2"/>
    </font>
    <font>
      <sz val="11"/>
      <color indexed="10"/>
      <name val="Calibri"/>
      <family val="2"/>
    </font>
    <font>
      <b/>
      <i/>
      <sz val="10"/>
      <name val="Calibri"/>
      <family val="2"/>
    </font>
    <font>
      <sz val="10"/>
      <color rgb="FF121F6B"/>
      <name val="Calibri"/>
      <family val="2"/>
    </font>
    <font>
      <b/>
      <sz val="12"/>
      <color rgb="FF121F6B"/>
      <name val="Calibri"/>
      <family val="2"/>
    </font>
    <font>
      <u/>
      <sz val="10"/>
      <name val="Calibri"/>
      <family val="2"/>
    </font>
    <font>
      <sz val="11"/>
      <name val="Calibri"/>
      <family val="2"/>
    </font>
    <font>
      <b/>
      <u/>
      <sz val="12"/>
      <name val="Calibri"/>
      <family val="2"/>
    </font>
    <font>
      <b/>
      <u/>
      <sz val="11"/>
      <color theme="1"/>
      <name val="Calibri"/>
      <family val="2"/>
      <scheme val="minor"/>
    </font>
    <font>
      <i/>
      <sz val="10"/>
      <color rgb="FFFF0000"/>
      <name val="Calibri"/>
      <family val="2"/>
    </font>
    <font>
      <sz val="11"/>
      <color rgb="FF000000"/>
      <name val="Calibri"/>
      <family val="2"/>
    </font>
    <font>
      <sz val="10"/>
      <color rgb="FFFF0000"/>
      <name val="Calibri"/>
      <family val="2"/>
    </font>
    <font>
      <sz val="11"/>
      <name val="Calibri"/>
      <family val="2"/>
      <scheme val="minor"/>
    </font>
    <font>
      <i/>
      <sz val="11"/>
      <color rgb="FF000000"/>
      <name val="Calibri"/>
      <family val="2"/>
    </font>
    <font>
      <i/>
      <sz val="11"/>
      <name val="Calibri"/>
      <family val="2"/>
    </font>
    <font>
      <i/>
      <sz val="11"/>
      <name val="Calibri"/>
      <family val="2"/>
      <scheme val="minor"/>
    </font>
    <font>
      <i/>
      <sz val="11"/>
      <color theme="0" tint="-0.499984740745262"/>
      <name val="Calibri"/>
      <family val="2"/>
    </font>
    <font>
      <b/>
      <sz val="11"/>
      <name val="Calibri"/>
      <family val="2"/>
    </font>
    <font>
      <b/>
      <u/>
      <sz val="10"/>
      <color rgb="FFFF0000"/>
      <name val="Calibri"/>
      <family val="2"/>
    </font>
    <font>
      <b/>
      <sz val="12"/>
      <name val="Calibri"/>
      <family val="2"/>
    </font>
    <font>
      <sz val="12"/>
      <name val="Calibri"/>
      <family val="2"/>
    </font>
    <font>
      <i/>
      <sz val="12"/>
      <name val="Calibri"/>
      <family val="2"/>
    </font>
    <font>
      <b/>
      <i/>
      <sz val="12"/>
      <color rgb="FF121F6B"/>
      <name val="Calibri"/>
      <family val="2"/>
    </font>
    <font>
      <b/>
      <i/>
      <sz val="10"/>
      <color rgb="FF000000"/>
      <name val="Calibri"/>
      <family val="2"/>
    </font>
    <font>
      <i/>
      <sz val="10"/>
      <color rgb="FF000000"/>
      <name val="Calibri"/>
      <family val="2"/>
    </font>
  </fonts>
  <fills count="41">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4"/>
        <bgColor indexed="64"/>
      </patternFill>
    </fill>
    <fill>
      <patternFill patternType="solid">
        <fgColor indexed="51"/>
        <bgColor indexed="64"/>
      </patternFill>
    </fill>
    <fill>
      <patternFill patternType="solid">
        <fgColor rgb="FF121F6B"/>
        <bgColor indexed="64"/>
      </patternFill>
    </fill>
    <fill>
      <patternFill patternType="solid">
        <fgColor indexed="43"/>
      </patternFill>
    </fill>
    <fill>
      <patternFill patternType="solid">
        <fgColor indexed="26"/>
      </patternFill>
    </fill>
    <fill>
      <patternFill patternType="darkGrid">
        <fgColor indexed="9"/>
        <bgColor indexed="43"/>
      </patternFill>
    </fill>
    <fill>
      <patternFill patternType="solid">
        <fgColor indexed="26"/>
        <bgColor indexed="64"/>
      </patternFill>
    </fill>
    <fill>
      <patternFill patternType="solid">
        <fgColor rgb="FFFFFFCC"/>
        <bgColor indexed="9"/>
      </patternFill>
    </fill>
    <fill>
      <patternFill patternType="solid">
        <fgColor indexed="5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
      <patternFill patternType="solid">
        <fgColor theme="2"/>
        <bgColor indexed="64"/>
      </patternFill>
    </fill>
    <fill>
      <patternFill patternType="solid">
        <fgColor rgb="FFFFFFFF"/>
        <bgColor indexed="64"/>
      </patternFill>
    </fill>
  </fills>
  <borders count="68">
    <border>
      <left/>
      <right/>
      <top/>
      <bottom/>
      <diagonal/>
    </border>
    <border>
      <left style="hair">
        <color indexed="55"/>
      </left>
      <right style="hair">
        <color indexed="55"/>
      </right>
      <top style="hair">
        <color indexed="55"/>
      </top>
      <bottom style="hair">
        <color indexed="55"/>
      </bottom>
      <diagonal/>
    </border>
    <border>
      <left/>
      <right/>
      <top/>
      <bottom style="medium">
        <color theme="3" tint="-0.24994659260841701"/>
      </bottom>
      <diagonal/>
    </border>
    <border>
      <left style="thin">
        <color indexed="64"/>
      </left>
      <right style="thin">
        <color indexed="64"/>
      </right>
      <top style="thin">
        <color indexed="64"/>
      </top>
      <bottom style="thin">
        <color indexed="64"/>
      </bottom>
      <diagonal/>
    </border>
    <border>
      <left style="hair">
        <color indexed="55"/>
      </left>
      <right style="hair">
        <color indexed="55"/>
      </right>
      <top/>
      <bottom style="hair">
        <color indexed="55"/>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rgb="FF121F6B"/>
      </bottom>
      <diagonal/>
    </border>
    <border>
      <left/>
      <right/>
      <top/>
      <bottom style="medium">
        <color rgb="FF121F6B"/>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tted">
        <color indexed="8"/>
      </left>
      <right style="dotted">
        <color indexed="8"/>
      </right>
      <top style="dotted">
        <color indexed="8"/>
      </top>
      <bottom style="dotted">
        <color indexed="8"/>
      </bottom>
      <diagonal/>
    </border>
    <border>
      <left/>
      <right/>
      <top/>
      <bottom style="thin">
        <color theme="0" tint="-0.14996795556505021"/>
      </bottom>
      <diagonal/>
    </border>
    <border>
      <left/>
      <right/>
      <top/>
      <bottom style="double">
        <color rgb="FF003366"/>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hair">
        <color indexed="55"/>
      </left>
      <right style="hair">
        <color indexed="55"/>
      </right>
      <top style="hair">
        <color indexed="55"/>
      </top>
      <bottom style="thin">
        <color indexed="64"/>
      </bottom>
      <diagonal/>
    </border>
    <border>
      <left style="hair">
        <color indexed="55"/>
      </left>
      <right style="hair">
        <color indexed="55"/>
      </right>
      <top style="thin">
        <color indexed="64"/>
      </top>
      <bottom style="thin">
        <color indexed="64"/>
      </bottom>
      <diagonal/>
    </border>
    <border>
      <left/>
      <right/>
      <top style="thin">
        <color indexed="64"/>
      </top>
      <bottom/>
      <diagonal/>
    </border>
    <border>
      <left style="hair">
        <color indexed="55"/>
      </left>
      <right style="hair">
        <color indexed="55"/>
      </right>
      <top style="thin">
        <color indexed="64"/>
      </top>
      <bottom/>
      <diagonal/>
    </border>
    <border>
      <left style="hair">
        <color indexed="55"/>
      </left>
      <right style="hair">
        <color indexed="55"/>
      </right>
      <top/>
      <bottom style="thin">
        <color indexed="64"/>
      </bottom>
      <diagonal/>
    </border>
    <border>
      <left style="thin">
        <color indexed="64"/>
      </left>
      <right/>
      <top/>
      <bottom/>
      <diagonal/>
    </border>
    <border>
      <left style="hair">
        <color indexed="55"/>
      </left>
      <right/>
      <top style="hair">
        <color indexed="55"/>
      </top>
      <bottom style="thin">
        <color indexed="64"/>
      </bottom>
      <diagonal/>
    </border>
    <border>
      <left style="hair">
        <color indexed="55"/>
      </left>
      <right/>
      <top style="thin">
        <color indexed="64"/>
      </top>
      <bottom style="thin">
        <color indexed="64"/>
      </bottom>
      <diagonal/>
    </border>
    <border>
      <left style="hair">
        <color indexed="55"/>
      </left>
      <right/>
      <top/>
      <bottom style="hair">
        <color indexed="55"/>
      </bottom>
      <diagonal/>
    </border>
    <border>
      <left style="hair">
        <color indexed="55"/>
      </left>
      <right/>
      <top style="thin">
        <color indexed="64"/>
      </top>
      <bottom/>
      <diagonal/>
    </border>
    <border>
      <left style="hair">
        <color indexed="55"/>
      </left>
      <right/>
      <top/>
      <bottom style="thin">
        <color indexed="64"/>
      </bottom>
      <diagonal/>
    </border>
    <border>
      <left style="thin">
        <color indexed="64"/>
      </left>
      <right style="hair">
        <color indexed="55"/>
      </right>
      <top style="hair">
        <color indexed="55"/>
      </top>
      <bottom style="thin">
        <color indexed="64"/>
      </bottom>
      <diagonal/>
    </border>
    <border>
      <left style="thin">
        <color indexed="64"/>
      </left>
      <right style="hair">
        <color indexed="55"/>
      </right>
      <top style="thin">
        <color indexed="64"/>
      </top>
      <bottom style="thin">
        <color indexed="64"/>
      </bottom>
      <diagonal/>
    </border>
    <border>
      <left style="thin">
        <color indexed="64"/>
      </left>
      <right style="hair">
        <color indexed="55"/>
      </right>
      <top/>
      <bottom style="hair">
        <color indexed="55"/>
      </bottom>
      <diagonal/>
    </border>
    <border>
      <left style="thin">
        <color indexed="64"/>
      </left>
      <right style="hair">
        <color indexed="55"/>
      </right>
      <top style="thin">
        <color indexed="64"/>
      </top>
      <bottom/>
      <diagonal/>
    </border>
    <border>
      <left style="thin">
        <color indexed="64"/>
      </left>
      <right style="hair">
        <color indexed="55"/>
      </right>
      <top/>
      <bottom style="thin">
        <color indexed="64"/>
      </bottom>
      <diagonal/>
    </border>
    <border>
      <left style="thin">
        <color indexed="64"/>
      </left>
      <right/>
      <top style="thin">
        <color indexed="64"/>
      </top>
      <bottom/>
      <diagonal/>
    </border>
    <border>
      <left/>
      <right/>
      <top style="medium">
        <color theme="3" tint="-0.24994659260841701"/>
      </top>
      <bottom style="thin">
        <color theme="3" tint="-0.24994659260841701"/>
      </bottom>
      <diagonal/>
    </border>
    <border>
      <left/>
      <right/>
      <top style="thin">
        <color theme="3" tint="-0.24994659260841701"/>
      </top>
      <bottom style="thin">
        <color theme="3" tint="-0.24994659260841701"/>
      </bottom>
      <diagonal/>
    </border>
    <border>
      <left style="hair">
        <color indexed="55"/>
      </left>
      <right style="hair">
        <color indexed="55"/>
      </right>
      <top style="thin">
        <color theme="1"/>
      </top>
      <bottom style="thin">
        <color theme="1"/>
      </bottom>
      <diagonal/>
    </border>
    <border>
      <left style="hair">
        <color indexed="55"/>
      </left>
      <right style="thin">
        <color indexed="64"/>
      </right>
      <top style="thin">
        <color theme="1"/>
      </top>
      <bottom style="thin">
        <color theme="1"/>
      </bottom>
      <diagonal/>
    </border>
    <border>
      <left style="hair">
        <color indexed="55"/>
      </left>
      <right/>
      <top style="thin">
        <color theme="1"/>
      </top>
      <bottom style="thin">
        <color theme="1"/>
      </bottom>
      <diagonal/>
    </border>
    <border>
      <left style="thin">
        <color indexed="64"/>
      </left>
      <right style="hair">
        <color indexed="55"/>
      </right>
      <top style="thin">
        <color theme="1"/>
      </top>
      <bottom style="thin">
        <color theme="1"/>
      </bottom>
      <diagonal/>
    </border>
    <border>
      <left style="hair">
        <color indexed="55"/>
      </left>
      <right style="hair">
        <color indexed="55"/>
      </right>
      <top/>
      <bottom style="thin">
        <color theme="1"/>
      </bottom>
      <diagonal/>
    </border>
    <border>
      <left style="hair">
        <color indexed="55"/>
      </left>
      <right/>
      <top/>
      <bottom style="thin">
        <color theme="1"/>
      </bottom>
      <diagonal/>
    </border>
    <border>
      <left style="thin">
        <color indexed="64"/>
      </left>
      <right style="hair">
        <color indexed="55"/>
      </right>
      <top/>
      <bottom style="thin">
        <color theme="1"/>
      </bottom>
      <diagonal/>
    </border>
    <border>
      <left style="hair">
        <color indexed="55"/>
      </left>
      <right style="thin">
        <color indexed="64"/>
      </right>
      <top/>
      <bottom style="thin">
        <color theme="1"/>
      </bottom>
      <diagonal/>
    </border>
    <border>
      <left style="thin">
        <color indexed="64"/>
      </left>
      <right style="thin">
        <color indexed="64"/>
      </right>
      <top style="medium">
        <color theme="3" tint="-0.24994659260841701"/>
      </top>
      <bottom style="thin">
        <color indexed="64"/>
      </bottom>
      <diagonal/>
    </border>
    <border>
      <left/>
      <right/>
      <top/>
      <bottom style="medium">
        <color rgb="FF333F4F"/>
      </bottom>
      <diagonal/>
    </border>
    <border>
      <left style="hair">
        <color rgb="FF969696"/>
      </left>
      <right style="hair">
        <color rgb="FF969696"/>
      </right>
      <top style="hair">
        <color rgb="FF969696"/>
      </top>
      <bottom style="hair">
        <color rgb="FF969696"/>
      </bottom>
      <diagonal/>
    </border>
    <border>
      <left style="hair">
        <color rgb="FF969696"/>
      </left>
      <right style="hair">
        <color rgb="FF969696"/>
      </right>
      <top style="hair">
        <color rgb="FF969696"/>
      </top>
      <bottom style="medium">
        <color indexed="64"/>
      </bottom>
      <diagonal/>
    </border>
    <border>
      <left style="hair">
        <color rgb="FF969696"/>
      </left>
      <right style="hair">
        <color rgb="FF969696"/>
      </right>
      <top/>
      <bottom style="hair">
        <color rgb="FF969696"/>
      </bottom>
      <diagonal/>
    </border>
    <border>
      <left style="hair">
        <color indexed="55"/>
      </left>
      <right style="hair">
        <color indexed="55"/>
      </right>
      <top style="hair">
        <color indexed="55"/>
      </top>
      <bottom style="medium">
        <color indexed="64"/>
      </bottom>
      <diagonal/>
    </border>
    <border>
      <left/>
      <right style="hair">
        <color rgb="FF969696"/>
      </right>
      <top/>
      <bottom style="medium">
        <color indexed="64"/>
      </bottom>
      <diagonal/>
    </border>
    <border>
      <left style="hair">
        <color rgb="FF969696"/>
      </left>
      <right style="hair">
        <color indexed="55"/>
      </right>
      <top style="hair">
        <color indexed="55"/>
      </top>
      <bottom style="medium">
        <color indexed="64"/>
      </bottom>
      <diagonal/>
    </border>
    <border>
      <left/>
      <right style="hair">
        <color indexed="55"/>
      </right>
      <top/>
      <bottom style="thin">
        <color theme="1"/>
      </bottom>
      <diagonal/>
    </border>
    <border>
      <left/>
      <right style="hair">
        <color indexed="55"/>
      </right>
      <top style="thin">
        <color theme="1"/>
      </top>
      <bottom style="thin">
        <color theme="1"/>
      </bottom>
      <diagonal/>
    </border>
    <border>
      <left/>
      <right style="hair">
        <color indexed="55"/>
      </right>
      <top style="hair">
        <color indexed="55"/>
      </top>
      <bottom style="thin">
        <color indexed="64"/>
      </bottom>
      <diagonal/>
    </border>
    <border>
      <left/>
      <right style="hair">
        <color indexed="55"/>
      </right>
      <top style="thin">
        <color indexed="64"/>
      </top>
      <bottom style="thin">
        <color indexed="64"/>
      </bottom>
      <diagonal/>
    </border>
    <border>
      <left/>
      <right style="thin">
        <color indexed="64"/>
      </right>
      <top style="medium">
        <color theme="3" tint="-0.24994659260841701"/>
      </top>
      <bottom style="thin">
        <color theme="3" tint="-0.24994659260841701"/>
      </bottom>
      <diagonal/>
    </border>
    <border>
      <left/>
      <right style="thin">
        <color indexed="64"/>
      </right>
      <top style="thin">
        <color theme="3" tint="-0.24994659260841701"/>
      </top>
      <bottom style="thin">
        <color theme="3" tint="-0.2499465926084170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hair">
        <color indexed="55"/>
      </right>
      <top style="hair">
        <color indexed="55"/>
      </top>
      <bottom/>
      <diagonal/>
    </border>
    <border>
      <left style="thin">
        <color indexed="64"/>
      </left>
      <right/>
      <top/>
      <bottom style="thin">
        <color indexed="64"/>
      </bottom>
      <diagonal/>
    </border>
  </borders>
  <cellStyleXfs count="133">
    <xf numFmtId="0" fontId="0" fillId="0" borderId="0">
      <protection locked="0"/>
    </xf>
    <xf numFmtId="164" fontId="10" fillId="0" borderId="1">
      <alignment horizontal="right" vertical="top"/>
    </xf>
    <xf numFmtId="164" fontId="10" fillId="2" borderId="1">
      <alignment horizontal="right" vertical="top"/>
      <protection locked="0"/>
    </xf>
    <xf numFmtId="164" fontId="12" fillId="0" borderId="1">
      <alignment horizontal="right" vertical="top"/>
    </xf>
    <xf numFmtId="0" fontId="13" fillId="0" borderId="2" applyAlignment="0" applyProtection="0">
      <alignment horizontal="right" vertical="center"/>
      <protection locked="0"/>
    </xf>
    <xf numFmtId="43" fontId="10" fillId="0" borderId="0" applyFont="0" applyFill="0" applyBorder="0" applyAlignment="0" applyProtection="0"/>
    <xf numFmtId="9" fontId="10" fillId="0" borderId="0" applyFont="0" applyFill="0" applyBorder="0" applyAlignment="0" applyProtection="0"/>
    <xf numFmtId="0" fontId="43" fillId="0" borderId="0" applyNumberFormat="0" applyFill="0" applyBorder="0" applyAlignment="0" applyProtection="0"/>
    <xf numFmtId="0" fontId="29" fillId="0" borderId="11"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2" fillId="0" borderId="0" applyNumberFormat="0" applyFill="0" applyBorder="0" applyAlignment="0" applyProtection="0"/>
    <xf numFmtId="0" fontId="25" fillId="7" borderId="0" applyNumberFormat="0" applyBorder="0" applyAlignment="0" applyProtection="0"/>
    <xf numFmtId="0" fontId="19" fillId="6" borderId="0" applyNumberFormat="0" applyBorder="0" applyAlignment="0" applyProtection="0"/>
    <xf numFmtId="0" fontId="38" fillId="28" borderId="0" applyNumberFormat="0" applyBorder="0" applyAlignment="0" applyProtection="0"/>
    <xf numFmtId="0" fontId="34" fillId="10" borderId="8" applyNumberFormat="0" applyAlignment="0" applyProtection="0"/>
    <xf numFmtId="0" fontId="40" fillId="23" borderId="15" applyNumberFormat="0" applyAlignment="0" applyProtection="0"/>
    <xf numFmtId="0" fontId="20" fillId="23" borderId="8" applyNumberFormat="0" applyAlignment="0" applyProtection="0"/>
    <xf numFmtId="0" fontId="36" fillId="0" borderId="13" applyNumberFormat="0" applyFill="0" applyAlignment="0" applyProtection="0"/>
    <xf numFmtId="0" fontId="21" fillId="24" borderId="9" applyNumberFormat="0" applyAlignment="0" applyProtection="0"/>
    <xf numFmtId="0" fontId="47" fillId="0" borderId="0" applyNumberFormat="0" applyFill="0" applyBorder="0" applyAlignment="0" applyProtection="0"/>
    <xf numFmtId="0" fontId="10" fillId="29" borderId="14" applyNumberFormat="0" applyAlignment="0" applyProtection="0"/>
    <xf numFmtId="0" fontId="23" fillId="0" borderId="0" applyNumberFormat="0" applyFill="0" applyBorder="0" applyAlignment="0" applyProtection="0"/>
    <xf numFmtId="0" fontId="45" fillId="0" borderId="18" applyNumberFormat="0" applyFill="0" applyAlignment="0" applyProtection="0"/>
    <xf numFmtId="0" fontId="18" fillId="19"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18" fillId="12" borderId="0" applyNumberFormat="0" applyBorder="0" applyAlignment="0" applyProtection="0"/>
    <xf numFmtId="0" fontId="18" fillId="21"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7" fillId="9" borderId="0" applyNumberFormat="0" applyBorder="0" applyAlignment="0" applyProtection="0"/>
    <xf numFmtId="0" fontId="17" fillId="11"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8" fillId="18" borderId="0" applyNumberFormat="0" applyBorder="0" applyAlignment="0" applyProtection="0"/>
    <xf numFmtId="167" fontId="10" fillId="0" borderId="1">
      <alignment horizontal="right" vertical="top"/>
    </xf>
    <xf numFmtId="168" fontId="10" fillId="0" borderId="1">
      <alignment horizontal="right" vertical="top"/>
    </xf>
    <xf numFmtId="169" fontId="10" fillId="0" borderId="1">
      <alignment horizontal="right" vertical="top"/>
    </xf>
    <xf numFmtId="168" fontId="10" fillId="0" borderId="1">
      <alignment horizontal="right" vertical="top"/>
    </xf>
    <xf numFmtId="170" fontId="10" fillId="0" borderId="1">
      <alignment horizontal="right" vertical="top"/>
    </xf>
    <xf numFmtId="10" fontId="10" fillId="0" borderId="1">
      <alignment horizontal="right" vertical="top"/>
    </xf>
    <xf numFmtId="171" fontId="10" fillId="0" borderId="1">
      <alignment horizontal="right" vertical="top"/>
    </xf>
    <xf numFmtId="0" fontId="10" fillId="0" borderId="1">
      <alignment horizontal="left" vertical="top"/>
    </xf>
    <xf numFmtId="172" fontId="9" fillId="0" borderId="0" applyFont="0" applyFill="0" applyBorder="0" applyAlignment="0" applyProtection="0"/>
    <xf numFmtId="43" fontId="9" fillId="0" borderId="0" applyFont="0" applyFill="0" applyBorder="0" applyAlignment="0" applyProtection="0"/>
    <xf numFmtId="173" fontId="9" fillId="0" borderId="0" applyFont="0" applyFill="0" applyBorder="0" applyAlignment="0" applyProtection="0"/>
    <xf numFmtId="173" fontId="9" fillId="0" borderId="0" applyFont="0" applyFill="0" applyBorder="0" applyAlignment="0" applyProtection="0"/>
    <xf numFmtId="173" fontId="9" fillId="0" borderId="0" applyFont="0" applyFill="0" applyBorder="0" applyAlignment="0" applyProtection="0"/>
    <xf numFmtId="173" fontId="9" fillId="0" borderId="0" applyFont="0" applyFill="0" applyBorder="0" applyAlignment="0" applyProtection="0"/>
    <xf numFmtId="0" fontId="10" fillId="25" borderId="0" applyNumberFormat="0" applyBorder="0" applyAlignment="0" applyProtection="0"/>
    <xf numFmtId="1" fontId="22" fillId="0" borderId="0" applyFill="0" applyBorder="0">
      <alignment horizontal="center" vertical="center"/>
    </xf>
    <xf numFmtId="167" fontId="12" fillId="0" borderId="1">
      <alignment vertical="center"/>
    </xf>
    <xf numFmtId="168" fontId="24" fillId="0" borderId="1">
      <alignment horizontal="right" vertical="top"/>
    </xf>
    <xf numFmtId="169" fontId="12" fillId="0" borderId="1">
      <alignment horizontal="right" vertical="top"/>
    </xf>
    <xf numFmtId="168" fontId="12" fillId="0" borderId="1">
      <alignment horizontal="right" vertical="top"/>
    </xf>
    <xf numFmtId="170" fontId="12" fillId="0" borderId="1">
      <alignment horizontal="right" vertical="top"/>
    </xf>
    <xf numFmtId="10" fontId="12" fillId="0" borderId="1">
      <alignment horizontal="right" vertical="top"/>
    </xf>
    <xf numFmtId="171" fontId="12" fillId="0" borderId="1">
      <alignment horizontal="right" vertical="top"/>
    </xf>
    <xf numFmtId="0" fontId="12" fillId="0" borderId="1">
      <alignment horizontal="left" vertical="top"/>
    </xf>
    <xf numFmtId="0" fontId="26" fillId="26" borderId="10" applyFill="0">
      <alignment horizontal="center" vertical="center" wrapText="1"/>
    </xf>
    <xf numFmtId="0" fontId="27" fillId="27" borderId="0" applyAlignment="0" applyProtection="0">
      <alignment horizontal="right" vertical="center"/>
      <protection locked="0"/>
    </xf>
    <xf numFmtId="0" fontId="28" fillId="0" borderId="0">
      <alignment horizontal="left"/>
      <protection locked="0"/>
    </xf>
    <xf numFmtId="0" fontId="33" fillId="0" borderId="0" applyNumberFormat="0" applyFill="0" applyBorder="0" applyAlignment="0" applyProtection="0">
      <alignment vertical="top"/>
      <protection locked="0"/>
    </xf>
    <xf numFmtId="167" fontId="10" fillId="2" borderId="1">
      <alignment horizontal="right" vertical="top"/>
      <protection locked="0"/>
    </xf>
    <xf numFmtId="168" fontId="35" fillId="2" borderId="1">
      <alignment horizontal="right" vertical="top"/>
      <protection locked="0"/>
    </xf>
    <xf numFmtId="169" fontId="10" fillId="2" borderId="1">
      <alignment horizontal="right" vertical="top"/>
      <protection locked="0"/>
    </xf>
    <xf numFmtId="168" fontId="10" fillId="2" borderId="1">
      <alignment horizontal="right" vertical="top"/>
      <protection locked="0"/>
    </xf>
    <xf numFmtId="170" fontId="10" fillId="2" borderId="1">
      <alignment horizontal="right" vertical="top"/>
      <protection locked="0"/>
    </xf>
    <xf numFmtId="10" fontId="10" fillId="2" borderId="1">
      <alignment horizontal="right" vertical="top"/>
      <protection locked="0"/>
    </xf>
    <xf numFmtId="171" fontId="10" fillId="2" borderId="1">
      <alignment horizontal="right" vertical="top"/>
      <protection locked="0"/>
    </xf>
    <xf numFmtId="49" fontId="10" fillId="2" borderId="1">
      <alignment horizontal="left" vertical="top"/>
      <protection locked="0"/>
    </xf>
    <xf numFmtId="0" fontId="37" fillId="0" borderId="0" applyAlignment="0"/>
    <xf numFmtId="0" fontId="9" fillId="0" borderId="0"/>
    <xf numFmtId="0" fontId="39" fillId="0" borderId="0"/>
    <xf numFmtId="0" fontId="9" fillId="0" borderId="0"/>
    <xf numFmtId="0" fontId="9" fillId="0" borderId="0"/>
    <xf numFmtId="169" fontId="35" fillId="30" borderId="1">
      <alignment horizontal="right" vertical="top"/>
    </xf>
    <xf numFmtId="164" fontId="10" fillId="30" borderId="1">
      <alignment horizontal="right" vertical="top"/>
    </xf>
    <xf numFmtId="174" fontId="10" fillId="30" borderId="1">
      <alignment horizontal="right" vertical="top"/>
    </xf>
    <xf numFmtId="175" fontId="10" fillId="30" borderId="1">
      <alignment horizontal="right" vertical="top"/>
    </xf>
    <xf numFmtId="170" fontId="10" fillId="31" borderId="1">
      <alignment horizontal="right" vertical="top"/>
    </xf>
    <xf numFmtId="10" fontId="10" fillId="30" borderId="1">
      <alignment horizontal="right" vertical="top"/>
    </xf>
    <xf numFmtId="171" fontId="10" fillId="32" borderId="1">
      <alignment horizontal="right" vertical="top"/>
    </xf>
    <xf numFmtId="49" fontId="10" fillId="32" borderId="1">
      <alignment horizontal="left" vertical="top"/>
    </xf>
    <xf numFmtId="1" fontId="10" fillId="0" borderId="16"/>
    <xf numFmtId="2" fontId="11" fillId="0" borderId="0"/>
    <xf numFmtId="0" fontId="10" fillId="0" borderId="17" applyNumberFormat="0" applyFont="0" applyAlignment="0">
      <protection locked="0"/>
    </xf>
    <xf numFmtId="0" fontId="41" fillId="0" borderId="0" applyFill="0" applyBorder="0" applyAlignment="0" applyProtection="0"/>
    <xf numFmtId="0" fontId="42" fillId="0" borderId="0">
      <protection locked="0"/>
    </xf>
    <xf numFmtId="0" fontId="44" fillId="27" borderId="0" applyAlignment="0" applyProtection="0">
      <alignment horizontal="right" vertical="center"/>
      <protection locked="0"/>
    </xf>
    <xf numFmtId="0" fontId="46" fillId="0" borderId="0">
      <alignment horizontal="center" vertical="center"/>
    </xf>
    <xf numFmtId="0" fontId="10" fillId="33" borderId="0" applyNumberFormat="0" applyBorder="0" applyAlignment="0" applyProtection="0"/>
    <xf numFmtId="0" fontId="8" fillId="0" borderId="0"/>
    <xf numFmtId="0" fontId="7" fillId="0" borderId="0"/>
    <xf numFmtId="0" fontId="6" fillId="0" borderId="0"/>
    <xf numFmtId="43" fontId="6"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10"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0" fontId="2" fillId="0" borderId="0"/>
  </cellStyleXfs>
  <cellXfs count="327">
    <xf numFmtId="0" fontId="0" fillId="0" borderId="0" xfId="0">
      <protection locked="0"/>
    </xf>
    <xf numFmtId="0" fontId="11" fillId="0" borderId="0" xfId="0" applyFont="1">
      <protection locked="0"/>
    </xf>
    <xf numFmtId="0" fontId="0" fillId="3" borderId="0" xfId="0" applyFill="1">
      <protection locked="0"/>
    </xf>
    <xf numFmtId="0" fontId="11" fillId="0" borderId="3" xfId="0" applyFont="1" applyBorder="1">
      <protection locked="0"/>
    </xf>
    <xf numFmtId="0" fontId="11" fillId="0" borderId="3" xfId="0" applyFont="1" applyBorder="1" applyAlignment="1">
      <alignment wrapText="1"/>
      <protection locked="0"/>
    </xf>
    <xf numFmtId="0" fontId="13" fillId="3" borderId="2" xfId="4" applyFill="1" applyAlignment="1">
      <protection locked="0"/>
    </xf>
    <xf numFmtId="164" fontId="0" fillId="0" borderId="0" xfId="0" applyNumberFormat="1">
      <protection locked="0"/>
    </xf>
    <xf numFmtId="166" fontId="0" fillId="0" borderId="0" xfId="0" applyNumberFormat="1">
      <protection locked="0"/>
    </xf>
    <xf numFmtId="9" fontId="0" fillId="0" borderId="0" xfId="6" applyFont="1" applyProtection="1">
      <protection locked="0"/>
    </xf>
    <xf numFmtId="166" fontId="0" fillId="3" borderId="3" xfId="0" applyNumberFormat="1" applyFill="1" applyBorder="1">
      <protection locked="0"/>
    </xf>
    <xf numFmtId="166" fontId="0" fillId="3" borderId="0" xfId="0" applyNumberFormat="1" applyFill="1">
      <protection locked="0"/>
    </xf>
    <xf numFmtId="0" fontId="27" fillId="27" borderId="0" xfId="73" applyAlignment="1">
      <protection locked="0"/>
    </xf>
    <xf numFmtId="177" fontId="0" fillId="0" borderId="0" xfId="0" applyNumberFormat="1">
      <protection locked="0"/>
    </xf>
    <xf numFmtId="0" fontId="48" fillId="0" borderId="0" xfId="0" applyFont="1">
      <protection locked="0"/>
    </xf>
    <xf numFmtId="0" fontId="11" fillId="3" borderId="0" xfId="0" applyFont="1" applyFill="1">
      <protection locked="0"/>
    </xf>
    <xf numFmtId="2" fontId="0" fillId="0" borderId="0" xfId="0" applyNumberFormat="1">
      <protection locked="0"/>
    </xf>
    <xf numFmtId="178" fontId="0" fillId="0" borderId="0" xfId="6" applyNumberFormat="1" applyFont="1" applyProtection="1">
      <protection locked="0"/>
    </xf>
    <xf numFmtId="0" fontId="0" fillId="0" borderId="0" xfId="0" applyAlignment="1">
      <alignment horizontal="right"/>
      <protection locked="0"/>
    </xf>
    <xf numFmtId="0" fontId="13" fillId="3" borderId="2" xfId="4" applyFill="1" applyAlignment="1">
      <alignment wrapText="1"/>
      <protection locked="0"/>
    </xf>
    <xf numFmtId="166" fontId="11" fillId="3" borderId="3" xfId="0" applyNumberFormat="1" applyFont="1" applyFill="1" applyBorder="1">
      <protection locked="0"/>
    </xf>
    <xf numFmtId="14" fontId="0" fillId="3" borderId="3" xfId="0" applyNumberFormat="1" applyFill="1" applyBorder="1" applyAlignment="1">
      <alignment wrapText="1"/>
      <protection locked="0"/>
    </xf>
    <xf numFmtId="14" fontId="0" fillId="3" borderId="5" xfId="0" applyNumberFormat="1" applyFill="1" applyBorder="1">
      <protection locked="0"/>
    </xf>
    <xf numFmtId="165" fontId="0" fillId="0" borderId="0" xfId="0" applyNumberFormat="1">
      <protection locked="0"/>
    </xf>
    <xf numFmtId="14" fontId="0" fillId="3" borderId="25" xfId="0" applyNumberFormat="1" applyFill="1" applyBorder="1">
      <protection locked="0"/>
    </xf>
    <xf numFmtId="0" fontId="0" fillId="3" borderId="22" xfId="0" applyFill="1" applyBorder="1">
      <protection locked="0"/>
    </xf>
    <xf numFmtId="0" fontId="13" fillId="34" borderId="6" xfId="4" applyFill="1" applyBorder="1" applyAlignment="1">
      <alignment vertical="center" wrapText="1"/>
      <protection locked="0"/>
    </xf>
    <xf numFmtId="0" fontId="13" fillId="34" borderId="7" xfId="4" applyFill="1" applyBorder="1" applyAlignment="1">
      <alignment vertical="center" wrapText="1"/>
      <protection locked="0"/>
    </xf>
    <xf numFmtId="0" fontId="13" fillId="4" borderId="6" xfId="4" applyFill="1" applyBorder="1" applyAlignment="1">
      <alignment vertical="center" wrapText="1"/>
      <protection locked="0"/>
    </xf>
    <xf numFmtId="0" fontId="13" fillId="4" borderId="7" xfId="4" applyFill="1" applyBorder="1" applyAlignment="1">
      <alignment vertical="center" wrapText="1"/>
      <protection locked="0"/>
    </xf>
    <xf numFmtId="0" fontId="13" fillId="35" borderId="6" xfId="4" applyFill="1" applyBorder="1" applyAlignment="1">
      <alignment vertical="center" wrapText="1"/>
      <protection locked="0"/>
    </xf>
    <xf numFmtId="0" fontId="13" fillId="35" borderId="7" xfId="4" applyFill="1" applyBorder="1" applyAlignment="1">
      <alignment vertical="center" wrapText="1"/>
      <protection locked="0"/>
    </xf>
    <xf numFmtId="0" fontId="0" fillId="3" borderId="28" xfId="0" applyFill="1" applyBorder="1">
      <protection locked="0"/>
    </xf>
    <xf numFmtId="0" fontId="13" fillId="3" borderId="39" xfId="4" applyFill="1" applyBorder="1" applyAlignment="1">
      <protection locked="0"/>
    </xf>
    <xf numFmtId="0" fontId="13" fillId="3" borderId="25" xfId="4" applyFill="1" applyBorder="1" applyAlignment="1">
      <protection locked="0"/>
    </xf>
    <xf numFmtId="0" fontId="15" fillId="3" borderId="0" xfId="0" applyFont="1" applyFill="1">
      <protection locked="0"/>
    </xf>
    <xf numFmtId="0" fontId="13" fillId="3" borderId="3" xfId="4" applyFill="1" applyBorder="1" applyAlignment="1">
      <alignment vertical="center" wrapText="1"/>
      <protection locked="0"/>
    </xf>
    <xf numFmtId="14" fontId="0" fillId="3" borderId="21" xfId="0" applyNumberFormat="1" applyFill="1" applyBorder="1">
      <protection locked="0"/>
    </xf>
    <xf numFmtId="0" fontId="0" fillId="3" borderId="21" xfId="0" applyFill="1" applyBorder="1" applyAlignment="1">
      <alignment wrapText="1"/>
      <protection locked="0"/>
    </xf>
    <xf numFmtId="0" fontId="0" fillId="3" borderId="21" xfId="0" applyFill="1" applyBorder="1">
      <protection locked="0"/>
    </xf>
    <xf numFmtId="14" fontId="0" fillId="3" borderId="21" xfId="0" applyNumberFormat="1" applyFill="1" applyBorder="1" applyAlignment="1">
      <alignment wrapText="1"/>
      <protection locked="0"/>
    </xf>
    <xf numFmtId="0" fontId="0" fillId="3" borderId="3" xfId="0" applyFill="1" applyBorder="1">
      <protection locked="0"/>
    </xf>
    <xf numFmtId="0" fontId="0" fillId="3" borderId="5" xfId="0" applyFill="1" applyBorder="1" applyAlignment="1">
      <alignment wrapText="1"/>
      <protection locked="0"/>
    </xf>
    <xf numFmtId="0" fontId="0" fillId="3" borderId="5" xfId="0" applyFill="1" applyBorder="1">
      <protection locked="0"/>
    </xf>
    <xf numFmtId="14" fontId="0" fillId="3" borderId="5" xfId="0" applyNumberFormat="1" applyFill="1" applyBorder="1" applyAlignment="1">
      <alignment wrapText="1"/>
      <protection locked="0"/>
    </xf>
    <xf numFmtId="14" fontId="0" fillId="3" borderId="3" xfId="0" applyNumberFormat="1" applyFill="1" applyBorder="1">
      <protection locked="0"/>
    </xf>
    <xf numFmtId="0" fontId="0" fillId="3" borderId="3" xfId="0" applyFill="1" applyBorder="1" applyAlignment="1">
      <alignment wrapText="1"/>
      <protection locked="0"/>
    </xf>
    <xf numFmtId="14" fontId="0" fillId="3" borderId="20" xfId="0" applyNumberFormat="1" applyFill="1" applyBorder="1">
      <protection locked="0"/>
    </xf>
    <xf numFmtId="0" fontId="0" fillId="3" borderId="20" xfId="0" applyFill="1" applyBorder="1" applyAlignment="1">
      <alignment wrapText="1"/>
      <protection locked="0"/>
    </xf>
    <xf numFmtId="0" fontId="0" fillId="3" borderId="20" xfId="0" applyFill="1" applyBorder="1">
      <protection locked="0"/>
    </xf>
    <xf numFmtId="14" fontId="0" fillId="3" borderId="20" xfId="0" applyNumberFormat="1" applyFill="1" applyBorder="1" applyAlignment="1">
      <alignment wrapText="1"/>
      <protection locked="0"/>
    </xf>
    <xf numFmtId="14" fontId="0" fillId="3" borderId="0" xfId="0" applyNumberFormat="1" applyFill="1">
      <protection locked="0"/>
    </xf>
    <xf numFmtId="0" fontId="0" fillId="3" borderId="7" xfId="0" applyFill="1" applyBorder="1" applyAlignment="1">
      <alignment wrapText="1"/>
      <protection locked="0"/>
    </xf>
    <xf numFmtId="0" fontId="0" fillId="3" borderId="7" xfId="0" applyFill="1" applyBorder="1">
      <protection locked="0"/>
    </xf>
    <xf numFmtId="0" fontId="0" fillId="3" borderId="40" xfId="0" applyFill="1" applyBorder="1">
      <protection locked="0"/>
    </xf>
    <xf numFmtId="0" fontId="0" fillId="3" borderId="41" xfId="0" applyFill="1" applyBorder="1">
      <protection locked="0"/>
    </xf>
    <xf numFmtId="0" fontId="11" fillId="3" borderId="22" xfId="0" applyFont="1" applyFill="1" applyBorder="1">
      <protection locked="0"/>
    </xf>
    <xf numFmtId="0" fontId="48" fillId="3" borderId="7" xfId="0" applyFont="1" applyFill="1" applyBorder="1" applyAlignment="1">
      <alignment horizontal="left"/>
      <protection locked="0"/>
    </xf>
    <xf numFmtId="0" fontId="0" fillId="3" borderId="3" xfId="0" quotePrefix="1" applyFill="1" applyBorder="1" applyAlignment="1">
      <alignment wrapText="1"/>
      <protection locked="0"/>
    </xf>
    <xf numFmtId="0" fontId="14" fillId="3" borderId="50" xfId="0" applyFont="1" applyFill="1" applyBorder="1" applyAlignment="1">
      <alignment wrapText="1"/>
      <protection locked="0"/>
    </xf>
    <xf numFmtId="0" fontId="52" fillId="0" borderId="0" xfId="0" applyFont="1" applyAlignment="1">
      <alignment vertical="center" wrapText="1"/>
      <protection locked="0"/>
    </xf>
    <xf numFmtId="0" fontId="52" fillId="0" borderId="0" xfId="0" applyFont="1" applyAlignment="1">
      <alignment wrapText="1"/>
      <protection locked="0"/>
    </xf>
    <xf numFmtId="0" fontId="52" fillId="0" borderId="0" xfId="0" applyFont="1" applyAlignment="1">
      <alignment vertical="top" wrapText="1"/>
      <protection locked="0"/>
    </xf>
    <xf numFmtId="14" fontId="0" fillId="3" borderId="0" xfId="0" applyNumberFormat="1" applyFill="1" applyAlignment="1">
      <alignment wrapText="1"/>
      <protection locked="0"/>
    </xf>
    <xf numFmtId="0" fontId="0" fillId="3" borderId="50" xfId="0" applyFill="1" applyBorder="1" applyAlignment="1">
      <alignment wrapText="1"/>
      <protection locked="0"/>
    </xf>
    <xf numFmtId="0" fontId="54" fillId="3" borderId="0" xfId="0" applyFont="1" applyFill="1" applyAlignment="1">
      <alignment vertical="center"/>
      <protection locked="0"/>
    </xf>
    <xf numFmtId="0" fontId="13" fillId="37" borderId="51" xfId="4" applyFill="1" applyBorder="1" applyAlignment="1">
      <protection locked="0"/>
    </xf>
    <xf numFmtId="0" fontId="0" fillId="37" borderId="0" xfId="0" applyFill="1">
      <protection locked="0"/>
    </xf>
    <xf numFmtId="0" fontId="11" fillId="37" borderId="0" xfId="0" applyFont="1" applyFill="1">
      <protection locked="0"/>
    </xf>
    <xf numFmtId="0" fontId="55" fillId="37" borderId="0" xfId="0" applyFont="1" applyFill="1" applyAlignment="1">
      <alignment horizontal="right"/>
      <protection locked="0"/>
    </xf>
    <xf numFmtId="0" fontId="56" fillId="0" borderId="0" xfId="132" applyFont="1"/>
    <xf numFmtId="167" fontId="57" fillId="0" borderId="52" xfId="48" applyFont="1" applyBorder="1">
      <alignment horizontal="right" vertical="top"/>
    </xf>
    <xf numFmtId="167" fontId="10" fillId="0" borderId="52" xfId="48" applyBorder="1">
      <alignment horizontal="right" vertical="top"/>
    </xf>
    <xf numFmtId="0" fontId="52" fillId="0" borderId="0" xfId="132" applyFont="1" applyAlignment="1">
      <alignment wrapText="1"/>
    </xf>
    <xf numFmtId="0" fontId="58" fillId="0" borderId="0" xfId="132" applyFont="1" applyAlignment="1">
      <alignment wrapText="1"/>
    </xf>
    <xf numFmtId="0" fontId="59" fillId="0" borderId="0" xfId="132" applyFont="1" applyAlignment="1">
      <alignment wrapText="1"/>
    </xf>
    <xf numFmtId="167" fontId="42" fillId="0" borderId="52" xfId="48" applyFont="1" applyBorder="1">
      <alignment horizontal="right" vertical="top"/>
    </xf>
    <xf numFmtId="0" fontId="56" fillId="0" borderId="19" xfId="132" applyFont="1" applyBorder="1"/>
    <xf numFmtId="167" fontId="57" fillId="0" borderId="53" xfId="48" applyFont="1" applyBorder="1">
      <alignment horizontal="right" vertical="top"/>
    </xf>
    <xf numFmtId="167" fontId="10" fillId="0" borderId="53" xfId="48" applyBorder="1">
      <alignment horizontal="right" vertical="top"/>
    </xf>
    <xf numFmtId="0" fontId="56" fillId="0" borderId="0" xfId="132" applyFont="1" applyAlignment="1">
      <alignment wrapText="1"/>
    </xf>
    <xf numFmtId="167" fontId="57" fillId="0" borderId="54" xfId="48" applyFont="1" applyBorder="1">
      <alignment horizontal="right" vertical="top"/>
    </xf>
    <xf numFmtId="167" fontId="10" fillId="0" borderId="54" xfId="48" applyBorder="1">
      <alignment horizontal="right" vertical="top"/>
    </xf>
    <xf numFmtId="0" fontId="46" fillId="3" borderId="0" xfId="0" applyFont="1" applyFill="1">
      <protection locked="0"/>
    </xf>
    <xf numFmtId="4" fontId="0" fillId="3" borderId="0" xfId="0" applyNumberFormat="1" applyFill="1" applyProtection="1"/>
    <xf numFmtId="0" fontId="57" fillId="0" borderId="0" xfId="0" applyFont="1" applyAlignment="1">
      <alignment horizontal="left" vertical="center"/>
      <protection locked="0"/>
    </xf>
    <xf numFmtId="167" fontId="0" fillId="3" borderId="0" xfId="0" applyNumberFormat="1" applyFill="1">
      <protection locked="0"/>
    </xf>
    <xf numFmtId="0" fontId="57" fillId="3" borderId="0" xfId="0" applyFont="1" applyFill="1">
      <protection locked="0"/>
    </xf>
    <xf numFmtId="0" fontId="56" fillId="3" borderId="0" xfId="0" applyFont="1" applyFill="1">
      <protection locked="0"/>
    </xf>
    <xf numFmtId="0" fontId="13" fillId="0" borderId="51" xfId="4" applyBorder="1" applyAlignment="1">
      <alignment wrapText="1"/>
      <protection locked="0"/>
    </xf>
    <xf numFmtId="165" fontId="0" fillId="3" borderId="0" xfId="0" applyNumberFormat="1" applyFill="1">
      <protection locked="0"/>
    </xf>
    <xf numFmtId="0" fontId="11" fillId="0" borderId="0" xfId="132" applyFont="1" applyAlignment="1">
      <alignment wrapText="1"/>
    </xf>
    <xf numFmtId="0" fontId="10" fillId="0" borderId="56" xfId="132" applyFont="1" applyBorder="1"/>
    <xf numFmtId="0" fontId="46" fillId="0" borderId="0" xfId="132" applyFont="1" applyAlignment="1">
      <alignment wrapText="1"/>
    </xf>
    <xf numFmtId="165" fontId="10" fillId="3" borderId="1" xfId="76" applyNumberFormat="1" applyFill="1">
      <alignment horizontal="right" vertical="top"/>
      <protection locked="0"/>
    </xf>
    <xf numFmtId="165" fontId="10" fillId="3" borderId="1" xfId="48" applyNumberFormat="1" applyFill="1">
      <alignment horizontal="right" vertical="top"/>
    </xf>
    <xf numFmtId="0" fontId="55" fillId="3" borderId="0" xfId="0" applyFont="1" applyFill="1">
      <protection locked="0"/>
    </xf>
    <xf numFmtId="0" fontId="11" fillId="3" borderId="0" xfId="0" applyFont="1" applyFill="1" applyAlignment="1">
      <alignment horizontal="left"/>
      <protection locked="0"/>
    </xf>
    <xf numFmtId="0" fontId="11" fillId="3" borderId="0" xfId="0" applyFont="1" applyFill="1" applyAlignment="1">
      <alignment horizontal="left" wrapText="1"/>
      <protection locked="0"/>
    </xf>
    <xf numFmtId="0" fontId="62" fillId="0" borderId="0" xfId="132" applyFont="1" applyAlignment="1">
      <alignment wrapText="1"/>
    </xf>
    <xf numFmtId="167" fontId="57" fillId="3" borderId="1" xfId="76" applyFont="1" applyFill="1">
      <alignment horizontal="right" vertical="top"/>
      <protection locked="0"/>
    </xf>
    <xf numFmtId="167" fontId="10" fillId="3" borderId="1" xfId="76" applyFill="1">
      <alignment horizontal="right" vertical="top"/>
      <protection locked="0"/>
    </xf>
    <xf numFmtId="166" fontId="11" fillId="3" borderId="0" xfId="0" applyNumberFormat="1" applyFont="1" applyFill="1">
      <protection locked="0"/>
    </xf>
    <xf numFmtId="166" fontId="46" fillId="3" borderId="0" xfId="0" applyNumberFormat="1" applyFont="1" applyFill="1">
      <protection locked="0"/>
    </xf>
    <xf numFmtId="179" fontId="0" fillId="0" borderId="0" xfId="0" applyNumberFormat="1">
      <protection locked="0"/>
    </xf>
    <xf numFmtId="0" fontId="57" fillId="0" borderId="0" xfId="0" applyFont="1">
      <protection locked="0"/>
    </xf>
    <xf numFmtId="0" fontId="13" fillId="38" borderId="51" xfId="4" applyFill="1" applyBorder="1" applyAlignment="1">
      <alignment horizontal="left" wrapText="1"/>
      <protection locked="0"/>
    </xf>
    <xf numFmtId="0" fontId="13" fillId="38" borderId="51" xfId="4" applyFill="1" applyBorder="1" applyAlignment="1">
      <alignment wrapText="1"/>
      <protection locked="0"/>
    </xf>
    <xf numFmtId="166" fontId="10" fillId="0" borderId="57" xfId="48" applyNumberFormat="1" applyBorder="1">
      <alignment horizontal="right" vertical="top"/>
    </xf>
    <xf numFmtId="166" fontId="10" fillId="0" borderId="55" xfId="48" applyNumberFormat="1" applyBorder="1">
      <alignment horizontal="right" vertical="top"/>
    </xf>
    <xf numFmtId="166" fontId="11" fillId="0" borderId="4" xfId="48" applyNumberFormat="1" applyFont="1" applyBorder="1">
      <alignment horizontal="right" vertical="top"/>
    </xf>
    <xf numFmtId="166" fontId="10" fillId="0" borderId="1" xfId="48" applyNumberFormat="1">
      <alignment horizontal="right" vertical="top"/>
    </xf>
    <xf numFmtId="166" fontId="10" fillId="0" borderId="52" xfId="1" applyNumberFormat="1" applyBorder="1">
      <alignment horizontal="right" vertical="top"/>
    </xf>
    <xf numFmtId="166" fontId="10" fillId="0" borderId="53" xfId="1" applyNumberFormat="1" applyBorder="1">
      <alignment horizontal="right" vertical="top"/>
    </xf>
    <xf numFmtId="166" fontId="11" fillId="0" borderId="54" xfId="1" applyNumberFormat="1" applyFont="1" applyBorder="1">
      <alignment horizontal="right" vertical="top"/>
    </xf>
    <xf numFmtId="0" fontId="50" fillId="34" borderId="2" xfId="4" applyFont="1" applyFill="1" applyAlignment="1">
      <protection locked="0"/>
    </xf>
    <xf numFmtId="0" fontId="13" fillId="34" borderId="2" xfId="4" applyFill="1" applyAlignment="1">
      <protection locked="0"/>
    </xf>
    <xf numFmtId="0" fontId="50" fillId="34" borderId="2" xfId="4" applyFont="1" applyFill="1" applyAlignment="1">
      <alignment vertical="center"/>
      <protection locked="0"/>
    </xf>
    <xf numFmtId="0" fontId="0" fillId="0" borderId="0" xfId="0" applyAlignment="1">
      <alignment horizontal="left"/>
      <protection locked="0"/>
    </xf>
    <xf numFmtId="0" fontId="0" fillId="0" borderId="19" xfId="0" applyBorder="1" applyAlignment="1">
      <alignment horizontal="left"/>
      <protection locked="0"/>
    </xf>
    <xf numFmtId="0" fontId="11" fillId="0" borderId="0" xfId="0" applyFont="1" applyAlignment="1">
      <alignment horizontal="left"/>
      <protection locked="0"/>
    </xf>
    <xf numFmtId="0" fontId="11" fillId="0" borderId="0" xfId="0" applyFont="1" applyAlignment="1">
      <alignment horizontal="left" wrapText="1"/>
      <protection locked="0"/>
    </xf>
    <xf numFmtId="0" fontId="0" fillId="0" borderId="19" xfId="0" applyBorder="1">
      <protection locked="0"/>
    </xf>
    <xf numFmtId="0" fontId="11" fillId="0" borderId="0" xfId="0" applyFont="1" applyAlignment="1">
      <alignment wrapText="1"/>
      <protection locked="0"/>
    </xf>
    <xf numFmtId="0" fontId="14" fillId="0" borderId="0" xfId="132" applyFont="1"/>
    <xf numFmtId="0" fontId="14" fillId="0" borderId="19" xfId="132" applyFont="1" applyBorder="1"/>
    <xf numFmtId="0" fontId="13" fillId="34" borderId="2" xfId="4" applyFill="1" applyAlignment="1">
      <alignment vertical="center"/>
      <protection locked="0"/>
    </xf>
    <xf numFmtId="0" fontId="13" fillId="34" borderId="2" xfId="4" applyFill="1" applyAlignment="1">
      <alignment wrapText="1"/>
      <protection locked="0"/>
    </xf>
    <xf numFmtId="0" fontId="0" fillId="39" borderId="0" xfId="0" applyFill="1">
      <protection locked="0"/>
    </xf>
    <xf numFmtId="166" fontId="0" fillId="39" borderId="3" xfId="0" applyNumberFormat="1" applyFill="1" applyBorder="1">
      <protection locked="0"/>
    </xf>
    <xf numFmtId="166" fontId="0" fillId="39" borderId="0" xfId="0" applyNumberFormat="1" applyFill="1">
      <protection locked="0"/>
    </xf>
    <xf numFmtId="0" fontId="0" fillId="39" borderId="3" xfId="0" applyFill="1" applyBorder="1">
      <protection locked="0"/>
    </xf>
    <xf numFmtId="176" fontId="0" fillId="39" borderId="3" xfId="5" applyNumberFormat="1" applyFont="1" applyFill="1" applyBorder="1" applyProtection="1">
      <protection locked="0"/>
    </xf>
    <xf numFmtId="0" fontId="0" fillId="35" borderId="0" xfId="0" applyFill="1">
      <protection locked="0"/>
    </xf>
    <xf numFmtId="166" fontId="0" fillId="35" borderId="3" xfId="0" applyNumberFormat="1" applyFill="1" applyBorder="1">
      <protection locked="0"/>
    </xf>
    <xf numFmtId="166" fontId="0" fillId="35" borderId="0" xfId="0" applyNumberFormat="1" applyFill="1">
      <protection locked="0"/>
    </xf>
    <xf numFmtId="2" fontId="0" fillId="35" borderId="0" xfId="6" applyNumberFormat="1" applyFont="1" applyFill="1" applyProtection="1">
      <protection locked="0"/>
    </xf>
    <xf numFmtId="2" fontId="0" fillId="35" borderId="0" xfId="0" applyNumberFormat="1" applyFill="1">
      <protection locked="0"/>
    </xf>
    <xf numFmtId="9" fontId="0" fillId="35" borderId="0" xfId="0" applyNumberFormat="1" applyFill="1">
      <protection locked="0"/>
    </xf>
    <xf numFmtId="0" fontId="13" fillId="0" borderId="2" xfId="4" applyAlignment="1">
      <alignment wrapText="1"/>
      <protection locked="0"/>
    </xf>
    <xf numFmtId="0" fontId="0" fillId="0" borderId="0" xfId="0" applyAlignment="1">
      <alignment wrapText="1"/>
      <protection locked="0"/>
    </xf>
    <xf numFmtId="0" fontId="0" fillId="0" borderId="0" xfId="0" applyAlignment="1">
      <alignment horizontal="left" vertical="top" wrapText="1"/>
      <protection locked="0"/>
    </xf>
    <xf numFmtId="167" fontId="10" fillId="0" borderId="1" xfId="48">
      <alignment horizontal="right" vertical="top"/>
    </xf>
    <xf numFmtId="0" fontId="9" fillId="0" borderId="0" xfId="85"/>
    <xf numFmtId="0" fontId="9" fillId="0" borderId="19" xfId="85" applyBorder="1"/>
    <xf numFmtId="167" fontId="10" fillId="0" borderId="4" xfId="48" applyBorder="1">
      <alignment horizontal="right" vertical="top"/>
    </xf>
    <xf numFmtId="167" fontId="10" fillId="0" borderId="55" xfId="48" applyBorder="1">
      <alignment horizontal="right" vertical="top"/>
    </xf>
    <xf numFmtId="167" fontId="57" fillId="0" borderId="1" xfId="48" applyFont="1">
      <alignment horizontal="right" vertical="top"/>
    </xf>
    <xf numFmtId="167" fontId="57" fillId="0" borderId="55" xfId="48" applyFont="1" applyBorder="1">
      <alignment horizontal="right" vertical="top"/>
    </xf>
    <xf numFmtId="167" fontId="57" fillId="0" borderId="4" xfId="48" applyFont="1" applyBorder="1">
      <alignment horizontal="right" vertical="top"/>
    </xf>
    <xf numFmtId="0" fontId="1" fillId="0" borderId="0" xfId="85" applyFont="1"/>
    <xf numFmtId="0" fontId="13" fillId="34" borderId="0" xfId="4" applyFill="1" applyBorder="1" applyAlignment="1">
      <protection locked="0"/>
    </xf>
    <xf numFmtId="0" fontId="0" fillId="3" borderId="62" xfId="0" applyFill="1" applyBorder="1">
      <protection locked="0"/>
    </xf>
    <xf numFmtId="0" fontId="0" fillId="3" borderId="63" xfId="0" applyFill="1" applyBorder="1">
      <protection locked="0"/>
    </xf>
    <xf numFmtId="0" fontId="0" fillId="3" borderId="64" xfId="0" applyFill="1" applyBorder="1">
      <protection locked="0"/>
    </xf>
    <xf numFmtId="0" fontId="0" fillId="3" borderId="65" xfId="0" applyFill="1" applyBorder="1">
      <protection locked="0"/>
    </xf>
    <xf numFmtId="164" fontId="0" fillId="0" borderId="25" xfId="0" applyNumberFormat="1" applyBorder="1">
      <protection locked="0"/>
    </xf>
    <xf numFmtId="165" fontId="65" fillId="0" borderId="0" xfId="0" applyNumberFormat="1" applyFont="1">
      <protection locked="0"/>
    </xf>
    <xf numFmtId="167" fontId="46" fillId="3" borderId="0" xfId="0" applyNumberFormat="1" applyFont="1" applyFill="1">
      <protection locked="0"/>
    </xf>
    <xf numFmtId="167" fontId="55" fillId="3" borderId="0" xfId="0" applyNumberFormat="1" applyFont="1" applyFill="1">
      <protection locked="0"/>
    </xf>
    <xf numFmtId="14" fontId="0" fillId="3" borderId="3" xfId="0" applyNumberFormat="1" applyFill="1" applyBorder="1" applyAlignment="1">
      <alignment horizontal="left"/>
      <protection locked="0"/>
    </xf>
    <xf numFmtId="0" fontId="0" fillId="3" borderId="7" xfId="0" applyFill="1" applyBorder="1" applyAlignment="1">
      <alignment horizontal="left" wrapText="1"/>
      <protection locked="0"/>
    </xf>
    <xf numFmtId="0" fontId="0" fillId="3" borderId="50" xfId="0" applyFill="1" applyBorder="1" applyAlignment="1">
      <alignment horizontal="left"/>
      <protection locked="0"/>
    </xf>
    <xf numFmtId="0" fontId="0" fillId="3" borderId="0" xfId="0" quotePrefix="1" applyFill="1" applyAlignment="1">
      <alignment wrapText="1"/>
      <protection locked="0"/>
    </xf>
    <xf numFmtId="0" fontId="48" fillId="3" borderId="25" xfId="0" applyFont="1" applyFill="1" applyBorder="1" applyAlignment="1">
      <alignment horizontal="left"/>
      <protection locked="0"/>
    </xf>
    <xf numFmtId="0" fontId="0" fillId="3" borderId="6" xfId="0" applyFill="1" applyBorder="1" applyAlignment="1">
      <alignment horizontal="left"/>
      <protection locked="0"/>
    </xf>
    <xf numFmtId="0" fontId="11" fillId="3" borderId="67" xfId="0" applyFont="1" applyFill="1" applyBorder="1" applyAlignment="1">
      <alignment horizontal="left"/>
      <protection locked="0"/>
    </xf>
    <xf numFmtId="0" fontId="0" fillId="0" borderId="64" xfId="0" applyBorder="1">
      <protection locked="0"/>
    </xf>
    <xf numFmtId="0" fontId="69" fillId="0" borderId="0" xfId="0" applyFont="1">
      <protection locked="0"/>
    </xf>
    <xf numFmtId="0" fontId="0" fillId="40" borderId="0" xfId="0" applyFill="1">
      <protection locked="0"/>
    </xf>
    <xf numFmtId="0" fontId="0" fillId="3" borderId="25" xfId="0" applyFill="1" applyBorder="1">
      <protection locked="0"/>
    </xf>
    <xf numFmtId="1" fontId="0" fillId="3" borderId="25" xfId="0" applyNumberFormat="1" applyFill="1" applyBorder="1">
      <protection locked="0"/>
    </xf>
    <xf numFmtId="1" fontId="13" fillId="34" borderId="2" xfId="4" applyNumberFormat="1" applyFill="1" applyAlignment="1">
      <protection locked="0"/>
    </xf>
    <xf numFmtId="1" fontId="0" fillId="3" borderId="0" xfId="0" applyNumberFormat="1" applyFill="1">
      <protection locked="0"/>
    </xf>
    <xf numFmtId="1" fontId="0" fillId="3" borderId="22" xfId="0" applyNumberFormat="1" applyFill="1" applyBorder="1">
      <protection locked="0"/>
    </xf>
    <xf numFmtId="3" fontId="0" fillId="34" borderId="58" xfId="1" applyNumberFormat="1" applyFont="1" applyFill="1" applyBorder="1">
      <alignment horizontal="right" vertical="top"/>
    </xf>
    <xf numFmtId="3" fontId="0" fillId="34" borderId="46" xfId="1" applyNumberFormat="1" applyFont="1" applyFill="1" applyBorder="1">
      <alignment horizontal="right" vertical="top"/>
    </xf>
    <xf numFmtId="3" fontId="0" fillId="34" borderId="47" xfId="1" applyNumberFormat="1" applyFont="1" applyFill="1" applyBorder="1">
      <alignment horizontal="right" vertical="top"/>
    </xf>
    <xf numFmtId="3" fontId="0" fillId="36" borderId="48" xfId="1" applyNumberFormat="1" applyFont="1" applyFill="1" applyBorder="1">
      <alignment horizontal="right" vertical="top"/>
    </xf>
    <xf numFmtId="3" fontId="0" fillId="36" borderId="46" xfId="1" applyNumberFormat="1" applyFont="1" applyFill="1" applyBorder="1">
      <alignment horizontal="right" vertical="top"/>
    </xf>
    <xf numFmtId="3" fontId="0" fillId="36" borderId="47" xfId="1" applyNumberFormat="1" applyFont="1" applyFill="1" applyBorder="1">
      <alignment horizontal="right" vertical="top"/>
    </xf>
    <xf numFmtId="3" fontId="0" fillId="36" borderId="49" xfId="1" applyNumberFormat="1" applyFont="1" applyFill="1" applyBorder="1">
      <alignment horizontal="right" vertical="top"/>
    </xf>
    <xf numFmtId="3" fontId="0" fillId="34" borderId="59" xfId="1" applyNumberFormat="1" applyFont="1" applyFill="1" applyBorder="1">
      <alignment horizontal="right" vertical="top"/>
    </xf>
    <xf numFmtId="3" fontId="0" fillId="34" borderId="42" xfId="1" applyNumberFormat="1" applyFont="1" applyFill="1" applyBorder="1">
      <alignment horizontal="right" vertical="top"/>
    </xf>
    <xf numFmtId="3" fontId="0" fillId="34" borderId="44" xfId="1" applyNumberFormat="1" applyFont="1" applyFill="1" applyBorder="1">
      <alignment horizontal="right" vertical="top"/>
    </xf>
    <xf numFmtId="3" fontId="0" fillId="4" borderId="45" xfId="1" applyNumberFormat="1" applyFont="1" applyFill="1" applyBorder="1">
      <alignment horizontal="right" vertical="top"/>
    </xf>
    <xf numFmtId="3" fontId="0" fillId="4" borderId="1" xfId="1" applyNumberFormat="1" applyFont="1" applyFill="1">
      <alignment horizontal="right" vertical="top"/>
    </xf>
    <xf numFmtId="3" fontId="0" fillId="35" borderId="45" xfId="1" applyNumberFormat="1" applyFont="1" applyFill="1" applyBorder="1">
      <alignment horizontal="right" vertical="top"/>
    </xf>
    <xf numFmtId="3" fontId="0" fillId="35" borderId="42" xfId="1" applyNumberFormat="1" applyFont="1" applyFill="1" applyBorder="1">
      <alignment horizontal="right" vertical="top"/>
    </xf>
    <xf numFmtId="3" fontId="0" fillId="35" borderId="43" xfId="1" applyNumberFormat="1" applyFont="1" applyFill="1" applyBorder="1">
      <alignment horizontal="right" vertical="top"/>
    </xf>
    <xf numFmtId="3" fontId="0" fillId="36" borderId="45" xfId="1" applyNumberFormat="1" applyFont="1" applyFill="1" applyBorder="1">
      <alignment horizontal="right" vertical="top"/>
    </xf>
    <xf numFmtId="3" fontId="0" fillId="36" borderId="42" xfId="1" applyNumberFormat="1" applyFont="1" applyFill="1" applyBorder="1">
      <alignment horizontal="right" vertical="top"/>
    </xf>
    <xf numFmtId="3" fontId="0" fillId="36" borderId="44" xfId="1" applyNumberFormat="1" applyFont="1" applyFill="1" applyBorder="1">
      <alignment horizontal="right" vertical="top"/>
    </xf>
    <xf numFmtId="3" fontId="0" fillId="36" borderId="43" xfId="1" applyNumberFormat="1" applyFont="1" applyFill="1" applyBorder="1">
      <alignment horizontal="right" vertical="top"/>
    </xf>
    <xf numFmtId="3" fontId="0" fillId="36" borderId="60" xfId="1" applyNumberFormat="1" applyFont="1" applyFill="1" applyBorder="1">
      <alignment horizontal="right" vertical="top"/>
    </xf>
    <xf numFmtId="3" fontId="0" fillId="36" borderId="23" xfId="1" applyNumberFormat="1" applyFont="1" applyFill="1" applyBorder="1">
      <alignment horizontal="right" vertical="top"/>
    </xf>
    <xf numFmtId="3" fontId="0" fillId="36" borderId="29" xfId="1" applyNumberFormat="1" applyFont="1" applyFill="1" applyBorder="1">
      <alignment horizontal="right" vertical="top"/>
    </xf>
    <xf numFmtId="3" fontId="0" fillId="4" borderId="34" xfId="1" applyNumberFormat="1" applyFont="1" applyFill="1" applyBorder="1">
      <alignment horizontal="right" vertical="top"/>
    </xf>
    <xf numFmtId="3" fontId="0" fillId="4" borderId="23" xfId="1" applyNumberFormat="1" applyFont="1" applyFill="1" applyBorder="1">
      <alignment horizontal="right" vertical="top"/>
    </xf>
    <xf numFmtId="3" fontId="0" fillId="4" borderId="29" xfId="1" applyNumberFormat="1" applyFont="1" applyFill="1" applyBorder="1">
      <alignment horizontal="right" vertical="top"/>
    </xf>
    <xf numFmtId="3" fontId="0" fillId="35" borderId="34" xfId="1" applyNumberFormat="1" applyFont="1" applyFill="1" applyBorder="1">
      <alignment horizontal="right" vertical="top"/>
    </xf>
    <xf numFmtId="3" fontId="0" fillId="35" borderId="23" xfId="1" applyNumberFormat="1" applyFont="1" applyFill="1" applyBorder="1">
      <alignment horizontal="right" vertical="top"/>
    </xf>
    <xf numFmtId="3" fontId="0" fillId="35" borderId="29" xfId="1" applyNumberFormat="1" applyFont="1" applyFill="1" applyBorder="1">
      <alignment horizontal="right" vertical="top"/>
    </xf>
    <xf numFmtId="3" fontId="0" fillId="36" borderId="61" xfId="1" applyNumberFormat="1" applyFont="1" applyFill="1" applyBorder="1">
      <alignment horizontal="right" vertical="top"/>
    </xf>
    <xf numFmtId="3" fontId="0" fillId="36" borderId="24" xfId="1" applyNumberFormat="1" applyFont="1" applyFill="1" applyBorder="1">
      <alignment horizontal="right" vertical="top"/>
    </xf>
    <xf numFmtId="3" fontId="0" fillId="36" borderId="30" xfId="1" applyNumberFormat="1" applyFont="1" applyFill="1" applyBorder="1">
      <alignment horizontal="right" vertical="top"/>
    </xf>
    <xf numFmtId="3" fontId="0" fillId="4" borderId="35" xfId="1" applyNumberFormat="1" applyFont="1" applyFill="1" applyBorder="1">
      <alignment horizontal="right" vertical="top"/>
    </xf>
    <xf numFmtId="3" fontId="0" fillId="4" borderId="24" xfId="1" applyNumberFormat="1" applyFont="1" applyFill="1" applyBorder="1">
      <alignment horizontal="right" vertical="top"/>
    </xf>
    <xf numFmtId="3" fontId="0" fillId="4" borderId="30" xfId="1" applyNumberFormat="1" applyFont="1" applyFill="1" applyBorder="1">
      <alignment horizontal="right" vertical="top"/>
    </xf>
    <xf numFmtId="3" fontId="0" fillId="35" borderId="35" xfId="1" applyNumberFormat="1" applyFont="1" applyFill="1" applyBorder="1">
      <alignment horizontal="right" vertical="top"/>
    </xf>
    <xf numFmtId="3" fontId="0" fillId="35" borderId="24" xfId="1" applyNumberFormat="1" applyFont="1" applyFill="1" applyBorder="1">
      <alignment horizontal="right" vertical="top"/>
    </xf>
    <xf numFmtId="3" fontId="0" fillId="35" borderId="30" xfId="1" applyNumberFormat="1" applyFont="1" applyFill="1" applyBorder="1">
      <alignment horizontal="right" vertical="top"/>
    </xf>
    <xf numFmtId="3" fontId="10" fillId="34" borderId="61" xfId="1" applyNumberFormat="1" applyFill="1" applyBorder="1">
      <alignment horizontal="right" vertical="top"/>
    </xf>
    <xf numFmtId="3" fontId="10" fillId="34" borderId="24" xfId="1" applyNumberFormat="1" applyFill="1" applyBorder="1">
      <alignment horizontal="right" vertical="top"/>
    </xf>
    <xf numFmtId="3" fontId="10" fillId="34" borderId="30" xfId="1" applyNumberFormat="1" applyFill="1" applyBorder="1">
      <alignment horizontal="right" vertical="top"/>
    </xf>
    <xf numFmtId="3" fontId="10" fillId="4" borderId="35" xfId="1" applyNumberFormat="1" applyFill="1" applyBorder="1">
      <alignment horizontal="right" vertical="top"/>
    </xf>
    <xf numFmtId="3" fontId="10" fillId="4" borderId="24" xfId="1" applyNumberFormat="1" applyFill="1" applyBorder="1">
      <alignment horizontal="right" vertical="top"/>
    </xf>
    <xf numFmtId="3" fontId="10" fillId="4" borderId="30" xfId="1" applyNumberFormat="1" applyFill="1" applyBorder="1">
      <alignment horizontal="right" vertical="top"/>
    </xf>
    <xf numFmtId="3" fontId="10" fillId="35" borderId="35" xfId="1" applyNumberFormat="1" applyFill="1" applyBorder="1">
      <alignment horizontal="right" vertical="top"/>
    </xf>
    <xf numFmtId="3" fontId="10" fillId="35" borderId="24" xfId="1" applyNumberFormat="1" applyFill="1" applyBorder="1">
      <alignment horizontal="right" vertical="top"/>
    </xf>
    <xf numFmtId="3" fontId="10" fillId="35" borderId="30" xfId="1" applyNumberFormat="1" applyFill="1" applyBorder="1">
      <alignment horizontal="right" vertical="top"/>
    </xf>
    <xf numFmtId="3" fontId="10" fillId="36" borderId="66" xfId="1" applyNumberFormat="1" applyFill="1" applyBorder="1">
      <alignment horizontal="right" vertical="top"/>
    </xf>
    <xf numFmtId="3" fontId="10" fillId="36" borderId="23" xfId="1" applyNumberFormat="1" applyFill="1" applyBorder="1">
      <alignment horizontal="right" vertical="top"/>
    </xf>
    <xf numFmtId="3" fontId="10" fillId="36" borderId="30" xfId="1" applyNumberFormat="1" applyFill="1" applyBorder="1">
      <alignment horizontal="right" vertical="top"/>
    </xf>
    <xf numFmtId="3" fontId="10" fillId="34" borderId="35" xfId="2" applyNumberFormat="1" applyFill="1" applyBorder="1">
      <alignment horizontal="right" vertical="top"/>
      <protection locked="0"/>
    </xf>
    <xf numFmtId="3" fontId="10" fillId="34" borderId="24" xfId="2" applyNumberFormat="1" applyFill="1" applyBorder="1">
      <alignment horizontal="right" vertical="top"/>
      <protection locked="0"/>
    </xf>
    <xf numFmtId="3" fontId="10" fillId="34" borderId="30" xfId="2" applyNumberFormat="1" applyFill="1" applyBorder="1">
      <alignment horizontal="right" vertical="top"/>
      <protection locked="0"/>
    </xf>
    <xf numFmtId="3" fontId="10" fillId="36" borderId="35" xfId="2" applyNumberFormat="1" applyFill="1" applyBorder="1">
      <alignment horizontal="right" vertical="top"/>
      <protection locked="0"/>
    </xf>
    <xf numFmtId="3" fontId="10" fillId="36" borderId="24" xfId="2" applyNumberFormat="1" applyFill="1" applyBorder="1">
      <alignment horizontal="right" vertical="top"/>
      <protection locked="0"/>
    </xf>
    <xf numFmtId="3" fontId="10" fillId="36" borderId="30" xfId="2" applyNumberFormat="1" applyFill="1" applyBorder="1">
      <alignment horizontal="right" vertical="top"/>
      <protection locked="0"/>
    </xf>
    <xf numFmtId="3" fontId="10" fillId="4" borderId="35" xfId="2" applyNumberFormat="1" applyFill="1" applyBorder="1">
      <alignment horizontal="right" vertical="top"/>
      <protection locked="0"/>
    </xf>
    <xf numFmtId="3" fontId="10" fillId="4" borderId="24" xfId="2" applyNumberFormat="1" applyFill="1" applyBorder="1">
      <alignment horizontal="right" vertical="top"/>
      <protection locked="0"/>
    </xf>
    <xf numFmtId="3" fontId="10" fillId="4" borderId="30" xfId="2" applyNumberFormat="1" applyFill="1" applyBorder="1">
      <alignment horizontal="right" vertical="top"/>
      <protection locked="0"/>
    </xf>
    <xf numFmtId="3" fontId="10" fillId="35" borderId="35" xfId="2" applyNumberFormat="1" applyFill="1" applyBorder="1">
      <alignment horizontal="right" vertical="top"/>
      <protection locked="0"/>
    </xf>
    <xf numFmtId="3" fontId="10" fillId="35" borderId="24" xfId="2" applyNumberFormat="1" applyFill="1" applyBorder="1">
      <alignment horizontal="right" vertical="top"/>
      <protection locked="0"/>
    </xf>
    <xf numFmtId="3" fontId="10" fillId="35" borderId="30" xfId="2" applyNumberFormat="1" applyFill="1" applyBorder="1">
      <alignment horizontal="right" vertical="top"/>
      <protection locked="0"/>
    </xf>
    <xf numFmtId="3" fontId="0" fillId="34" borderId="38" xfId="2" applyNumberFormat="1" applyFont="1" applyFill="1" applyBorder="1">
      <alignment horizontal="right" vertical="top"/>
      <protection locked="0"/>
    </xf>
    <xf numFmtId="3" fontId="0" fillId="34" borderId="27" xfId="2" applyNumberFormat="1" applyFont="1" applyFill="1" applyBorder="1">
      <alignment horizontal="right" vertical="top"/>
      <protection locked="0"/>
    </xf>
    <xf numFmtId="3" fontId="0" fillId="34" borderId="33" xfId="2" applyNumberFormat="1" applyFont="1" applyFill="1" applyBorder="1">
      <alignment horizontal="right" vertical="top"/>
      <protection locked="0"/>
    </xf>
    <xf numFmtId="3" fontId="0" fillId="4" borderId="38" xfId="2" applyNumberFormat="1" applyFont="1" applyFill="1" applyBorder="1">
      <alignment horizontal="right" vertical="top"/>
      <protection locked="0"/>
    </xf>
    <xf numFmtId="3" fontId="0" fillId="4" borderId="27" xfId="2" applyNumberFormat="1" applyFont="1" applyFill="1" applyBorder="1">
      <alignment horizontal="right" vertical="top"/>
      <protection locked="0"/>
    </xf>
    <xf numFmtId="3" fontId="0" fillId="4" borderId="33" xfId="2" applyNumberFormat="1" applyFont="1" applyFill="1" applyBorder="1">
      <alignment horizontal="right" vertical="top"/>
      <protection locked="0"/>
    </xf>
    <xf numFmtId="3" fontId="0" fillId="35" borderId="38" xfId="2" applyNumberFormat="1" applyFont="1" applyFill="1" applyBorder="1">
      <alignment horizontal="right" vertical="top"/>
      <protection locked="0"/>
    </xf>
    <xf numFmtId="3" fontId="0" fillId="35" borderId="27" xfId="2" applyNumberFormat="1" applyFont="1" applyFill="1" applyBorder="1">
      <alignment horizontal="right" vertical="top"/>
      <protection locked="0"/>
    </xf>
    <xf numFmtId="3" fontId="0" fillId="35" borderId="33" xfId="2" applyNumberFormat="1" applyFont="1" applyFill="1" applyBorder="1">
      <alignment horizontal="right" vertical="top"/>
      <protection locked="0"/>
    </xf>
    <xf numFmtId="3" fontId="0" fillId="34" borderId="38" xfId="48" applyNumberFormat="1" applyFont="1" applyFill="1" applyBorder="1">
      <alignment horizontal="right" vertical="top"/>
    </xf>
    <xf numFmtId="3" fontId="0" fillId="34" borderId="27" xfId="48" applyNumberFormat="1" applyFont="1" applyFill="1" applyBorder="1">
      <alignment horizontal="right" vertical="top"/>
    </xf>
    <xf numFmtId="3" fontId="0" fillId="34" borderId="33" xfId="48" applyNumberFormat="1" applyFont="1" applyFill="1" applyBorder="1">
      <alignment horizontal="right" vertical="top"/>
    </xf>
    <xf numFmtId="3" fontId="0" fillId="4" borderId="38" xfId="48" applyNumberFormat="1" applyFont="1" applyFill="1" applyBorder="1">
      <alignment horizontal="right" vertical="top"/>
    </xf>
    <xf numFmtId="3" fontId="0" fillId="4" borderId="27" xfId="48" applyNumberFormat="1" applyFont="1" applyFill="1" applyBorder="1">
      <alignment horizontal="right" vertical="top"/>
    </xf>
    <xf numFmtId="3" fontId="0" fillId="4" borderId="33" xfId="48" applyNumberFormat="1" applyFont="1" applyFill="1" applyBorder="1">
      <alignment horizontal="right" vertical="top"/>
    </xf>
    <xf numFmtId="3" fontId="0" fillId="35" borderId="38" xfId="48" applyNumberFormat="1" applyFont="1" applyFill="1" applyBorder="1">
      <alignment horizontal="right" vertical="top"/>
    </xf>
    <xf numFmtId="3" fontId="0" fillId="35" borderId="27" xfId="48" applyNumberFormat="1" applyFont="1" applyFill="1" applyBorder="1">
      <alignment horizontal="right" vertical="top"/>
    </xf>
    <xf numFmtId="3" fontId="0" fillId="35" borderId="33" xfId="48" applyNumberFormat="1" applyFont="1" applyFill="1" applyBorder="1">
      <alignment horizontal="right" vertical="top"/>
    </xf>
    <xf numFmtId="3" fontId="0" fillId="34" borderId="35" xfId="2" applyNumberFormat="1" applyFont="1" applyFill="1" applyBorder="1">
      <alignment horizontal="right" vertical="top"/>
      <protection locked="0"/>
    </xf>
    <xf numFmtId="3" fontId="0" fillId="34" borderId="24" xfId="2" applyNumberFormat="1" applyFont="1" applyFill="1" applyBorder="1">
      <alignment horizontal="right" vertical="top"/>
      <protection locked="0"/>
    </xf>
    <xf numFmtId="3" fontId="0" fillId="34" borderId="30" xfId="2" applyNumberFormat="1" applyFont="1" applyFill="1" applyBorder="1">
      <alignment horizontal="right" vertical="top"/>
      <protection locked="0"/>
    </xf>
    <xf numFmtId="3" fontId="0" fillId="36" borderId="38" xfId="2" applyNumberFormat="1" applyFont="1" applyFill="1" applyBorder="1">
      <alignment horizontal="right" vertical="top"/>
      <protection locked="0"/>
    </xf>
    <xf numFmtId="3" fontId="0" fillId="36" borderId="27" xfId="2" applyNumberFormat="1" applyFont="1" applyFill="1" applyBorder="1">
      <alignment horizontal="right" vertical="top"/>
      <protection locked="0"/>
    </xf>
    <xf numFmtId="3" fontId="0" fillId="36" borderId="33" xfId="2" applyNumberFormat="1" applyFont="1" applyFill="1" applyBorder="1">
      <alignment horizontal="right" vertical="top"/>
      <protection locked="0"/>
    </xf>
    <xf numFmtId="3" fontId="0" fillId="34" borderId="36" xfId="2" applyNumberFormat="1" applyFont="1" applyFill="1" applyBorder="1">
      <alignment horizontal="right" vertical="top"/>
      <protection locked="0"/>
    </xf>
    <xf numFmtId="3" fontId="0" fillId="34" borderId="4" xfId="2" applyNumberFormat="1" applyFont="1" applyFill="1" applyBorder="1">
      <alignment horizontal="right" vertical="top"/>
      <protection locked="0"/>
    </xf>
    <xf numFmtId="3" fontId="0" fillId="34" borderId="31" xfId="2" applyNumberFormat="1" applyFont="1" applyFill="1" applyBorder="1">
      <alignment horizontal="right" vertical="top"/>
      <protection locked="0"/>
    </xf>
    <xf numFmtId="3" fontId="0" fillId="4" borderId="36" xfId="2" applyNumberFormat="1" applyFont="1" applyFill="1" applyBorder="1">
      <alignment horizontal="right" vertical="top"/>
      <protection locked="0"/>
    </xf>
    <xf numFmtId="3" fontId="0" fillId="4" borderId="4" xfId="2" applyNumberFormat="1" applyFont="1" applyFill="1" applyBorder="1">
      <alignment horizontal="right" vertical="top"/>
      <protection locked="0"/>
    </xf>
    <xf numFmtId="3" fontId="0" fillId="4" borderId="31" xfId="2" applyNumberFormat="1" applyFont="1" applyFill="1" applyBorder="1">
      <alignment horizontal="right" vertical="top"/>
      <protection locked="0"/>
    </xf>
    <xf numFmtId="3" fontId="0" fillId="35" borderId="36" xfId="2" applyNumberFormat="1" applyFont="1" applyFill="1" applyBorder="1">
      <alignment horizontal="right" vertical="top"/>
      <protection locked="0"/>
    </xf>
    <xf numFmtId="3" fontId="0" fillId="35" borderId="4" xfId="2" applyNumberFormat="1" applyFont="1" applyFill="1" applyBorder="1">
      <alignment horizontal="right" vertical="top"/>
      <protection locked="0"/>
    </xf>
    <xf numFmtId="3" fontId="0" fillId="35" borderId="31" xfId="2" applyNumberFormat="1" applyFont="1" applyFill="1" applyBorder="1">
      <alignment horizontal="right" vertical="top"/>
      <protection locked="0"/>
    </xf>
    <xf numFmtId="3" fontId="0" fillId="36" borderId="35" xfId="2" applyNumberFormat="1" applyFont="1" applyFill="1" applyBorder="1">
      <alignment horizontal="right" vertical="top"/>
      <protection locked="0"/>
    </xf>
    <xf numFmtId="3" fontId="0" fillId="36" borderId="24" xfId="2" applyNumberFormat="1" applyFont="1" applyFill="1" applyBorder="1">
      <alignment horizontal="right" vertical="top"/>
      <protection locked="0"/>
    </xf>
    <xf numFmtId="3" fontId="0" fillId="36" borderId="30" xfId="2" applyNumberFormat="1" applyFont="1" applyFill="1" applyBorder="1">
      <alignment horizontal="right" vertical="top"/>
      <protection locked="0"/>
    </xf>
    <xf numFmtId="3" fontId="0" fillId="4" borderId="35" xfId="2" applyNumberFormat="1" applyFont="1" applyFill="1" applyBorder="1">
      <alignment horizontal="right" vertical="top"/>
      <protection locked="0"/>
    </xf>
    <xf numFmtId="3" fontId="0" fillId="4" borderId="24" xfId="2" applyNumberFormat="1" applyFont="1" applyFill="1" applyBorder="1">
      <alignment horizontal="right" vertical="top"/>
      <protection locked="0"/>
    </xf>
    <xf numFmtId="3" fontId="0" fillId="4" borderId="30" xfId="2" applyNumberFormat="1" applyFont="1" applyFill="1" applyBorder="1">
      <alignment horizontal="right" vertical="top"/>
      <protection locked="0"/>
    </xf>
    <xf numFmtId="3" fontId="0" fillId="35" borderId="35" xfId="2" applyNumberFormat="1" applyFont="1" applyFill="1" applyBorder="1">
      <alignment horizontal="right" vertical="top"/>
      <protection locked="0"/>
    </xf>
    <xf numFmtId="3" fontId="0" fillId="35" borderId="24" xfId="2" applyNumberFormat="1" applyFont="1" applyFill="1" applyBorder="1">
      <alignment horizontal="right" vertical="top"/>
      <protection locked="0"/>
    </xf>
    <xf numFmtId="3" fontId="0" fillId="35" borderId="30" xfId="2" applyNumberFormat="1" applyFont="1" applyFill="1" applyBorder="1">
      <alignment horizontal="right" vertical="top"/>
      <protection locked="0"/>
    </xf>
    <xf numFmtId="3" fontId="0" fillId="34" borderId="37" xfId="2" applyNumberFormat="1" applyFont="1" applyFill="1" applyBorder="1">
      <alignment horizontal="right" vertical="top"/>
      <protection locked="0"/>
    </xf>
    <xf numFmtId="3" fontId="0" fillId="34" borderId="26" xfId="2" applyNumberFormat="1" applyFont="1" applyFill="1" applyBorder="1">
      <alignment horizontal="right" vertical="top"/>
      <protection locked="0"/>
    </xf>
    <xf numFmtId="3" fontId="0" fillId="34" borderId="32" xfId="2" applyNumberFormat="1" applyFont="1" applyFill="1" applyBorder="1">
      <alignment horizontal="right" vertical="top"/>
      <protection locked="0"/>
    </xf>
    <xf numFmtId="3" fontId="0" fillId="4" borderId="37" xfId="2" applyNumberFormat="1" applyFont="1" applyFill="1" applyBorder="1">
      <alignment horizontal="right" vertical="top"/>
      <protection locked="0"/>
    </xf>
    <xf numFmtId="3" fontId="0" fillId="4" borderId="26" xfId="2" applyNumberFormat="1" applyFont="1" applyFill="1" applyBorder="1">
      <alignment horizontal="right" vertical="top"/>
      <protection locked="0"/>
    </xf>
    <xf numFmtId="3" fontId="0" fillId="4" borderId="32" xfId="2" applyNumberFormat="1" applyFont="1" applyFill="1" applyBorder="1">
      <alignment horizontal="right" vertical="top"/>
      <protection locked="0"/>
    </xf>
    <xf numFmtId="3" fontId="0" fillId="35" borderId="37" xfId="2" applyNumberFormat="1" applyFont="1" applyFill="1" applyBorder="1">
      <alignment horizontal="right" vertical="top"/>
      <protection locked="0"/>
    </xf>
    <xf numFmtId="3" fontId="0" fillId="35" borderId="26" xfId="2" applyNumberFormat="1" applyFont="1" applyFill="1" applyBorder="1">
      <alignment horizontal="right" vertical="top"/>
      <protection locked="0"/>
    </xf>
    <xf numFmtId="3" fontId="0" fillId="35" borderId="32" xfId="2" applyNumberFormat="1" applyFont="1" applyFill="1" applyBorder="1">
      <alignment horizontal="right" vertical="top"/>
      <protection locked="0"/>
    </xf>
    <xf numFmtId="3" fontId="0" fillId="34" borderId="35" xfId="1" applyNumberFormat="1" applyFont="1" applyFill="1" applyBorder="1">
      <alignment horizontal="right" vertical="top"/>
    </xf>
    <xf numFmtId="3" fontId="0" fillId="34" borderId="24" xfId="1" applyNumberFormat="1" applyFont="1" applyFill="1" applyBorder="1">
      <alignment horizontal="right" vertical="top"/>
    </xf>
    <xf numFmtId="3" fontId="0" fillId="34" borderId="30" xfId="1" applyNumberFormat="1" applyFont="1" applyFill="1" applyBorder="1">
      <alignment horizontal="right" vertical="top"/>
    </xf>
    <xf numFmtId="3" fontId="0" fillId="34" borderId="27" xfId="1" applyNumberFormat="1" applyFont="1" applyFill="1" applyBorder="1">
      <alignment horizontal="right" vertical="top"/>
    </xf>
    <xf numFmtId="3" fontId="0" fillId="34" borderId="33" xfId="1" applyNumberFormat="1" applyFont="1" applyFill="1" applyBorder="1">
      <alignment horizontal="right" vertical="top"/>
    </xf>
    <xf numFmtId="3" fontId="0" fillId="4" borderId="27" xfId="1" applyNumberFormat="1" applyFont="1" applyFill="1" applyBorder="1">
      <alignment horizontal="right" vertical="top"/>
    </xf>
    <xf numFmtId="3" fontId="0" fillId="4" borderId="33" xfId="1" applyNumberFormat="1" applyFont="1" applyFill="1" applyBorder="1">
      <alignment horizontal="right" vertical="top"/>
    </xf>
    <xf numFmtId="3" fontId="0" fillId="35" borderId="27" xfId="1" applyNumberFormat="1" applyFont="1" applyFill="1" applyBorder="1">
      <alignment horizontal="right" vertical="top"/>
    </xf>
    <xf numFmtId="3" fontId="0" fillId="35" borderId="33" xfId="1" applyNumberFormat="1" applyFont="1" applyFill="1" applyBorder="1">
      <alignment horizontal="right" vertical="top"/>
    </xf>
    <xf numFmtId="3" fontId="14" fillId="34" borderId="36" xfId="2" applyNumberFormat="1" applyFont="1" applyFill="1" applyBorder="1">
      <alignment horizontal="right" vertical="top"/>
      <protection locked="0"/>
    </xf>
    <xf numFmtId="3" fontId="10" fillId="34" borderId="4" xfId="2" applyNumberFormat="1" applyFill="1" applyBorder="1">
      <alignment horizontal="right" vertical="top"/>
      <protection locked="0"/>
    </xf>
    <xf numFmtId="3" fontId="10" fillId="34" borderId="31" xfId="2" applyNumberFormat="1" applyFill="1" applyBorder="1">
      <alignment horizontal="right" vertical="top"/>
      <protection locked="0"/>
    </xf>
    <xf numFmtId="3" fontId="14" fillId="4" borderId="36" xfId="2" applyNumberFormat="1" applyFont="1" applyFill="1" applyBorder="1">
      <alignment horizontal="right" vertical="top"/>
      <protection locked="0"/>
    </xf>
    <xf numFmtId="3" fontId="10" fillId="4" borderId="4" xfId="2" applyNumberFormat="1" applyFill="1" applyBorder="1">
      <alignment horizontal="right" vertical="top"/>
      <protection locked="0"/>
    </xf>
    <xf numFmtId="3" fontId="10" fillId="4" borderId="31" xfId="2" applyNumberFormat="1" applyFill="1" applyBorder="1">
      <alignment horizontal="right" vertical="top"/>
      <protection locked="0"/>
    </xf>
    <xf numFmtId="3" fontId="14" fillId="35" borderId="36" xfId="2" applyNumberFormat="1" applyFont="1" applyFill="1" applyBorder="1">
      <alignment horizontal="right" vertical="top"/>
      <protection locked="0"/>
    </xf>
    <xf numFmtId="3" fontId="10" fillId="35" borderId="4" xfId="2" applyNumberFormat="1" applyFill="1" applyBorder="1">
      <alignment horizontal="right" vertical="top"/>
      <protection locked="0"/>
    </xf>
    <xf numFmtId="3" fontId="10" fillId="35" borderId="31" xfId="2" applyNumberFormat="1" applyFill="1" applyBorder="1">
      <alignment horizontal="right" vertical="top"/>
      <protection locked="0"/>
    </xf>
    <xf numFmtId="3" fontId="14" fillId="34" borderId="37" xfId="2" applyNumberFormat="1" applyFont="1" applyFill="1" applyBorder="1">
      <alignment horizontal="right" vertical="top"/>
      <protection locked="0"/>
    </xf>
    <xf numFmtId="3" fontId="10" fillId="34" borderId="26" xfId="2" applyNumberFormat="1" applyFill="1" applyBorder="1">
      <alignment horizontal="right" vertical="top"/>
      <protection locked="0"/>
    </xf>
    <xf numFmtId="3" fontId="10" fillId="34" borderId="32" xfId="2" applyNumberFormat="1" applyFill="1" applyBorder="1">
      <alignment horizontal="right" vertical="top"/>
      <protection locked="0"/>
    </xf>
    <xf numFmtId="3" fontId="14" fillId="36" borderId="37" xfId="2" applyNumberFormat="1" applyFont="1" applyFill="1" applyBorder="1">
      <alignment horizontal="right" vertical="top"/>
      <protection locked="0"/>
    </xf>
    <xf numFmtId="3" fontId="10" fillId="36" borderId="26" xfId="2" applyNumberFormat="1" applyFill="1" applyBorder="1">
      <alignment horizontal="right" vertical="top"/>
      <protection locked="0"/>
    </xf>
    <xf numFmtId="3" fontId="10" fillId="36" borderId="32" xfId="2" applyNumberFormat="1" applyFill="1" applyBorder="1">
      <alignment horizontal="right" vertical="top"/>
      <protection locked="0"/>
    </xf>
    <xf numFmtId="3" fontId="10" fillId="34" borderId="36" xfId="2" applyNumberFormat="1" applyFill="1" applyBorder="1">
      <alignment horizontal="right" vertical="top"/>
      <protection locked="0"/>
    </xf>
    <xf numFmtId="3" fontId="10" fillId="36" borderId="36" xfId="2" applyNumberFormat="1" applyFill="1" applyBorder="1">
      <alignment horizontal="right" vertical="top"/>
      <protection locked="0"/>
    </xf>
    <xf numFmtId="3" fontId="10" fillId="36" borderId="4" xfId="2" applyNumberFormat="1" applyFill="1" applyBorder="1">
      <alignment horizontal="right" vertical="top"/>
      <protection locked="0"/>
    </xf>
    <xf numFmtId="3" fontId="10" fillId="36" borderId="31" xfId="2" applyNumberFormat="1" applyFill="1" applyBorder="1">
      <alignment horizontal="right" vertical="top"/>
      <protection locked="0"/>
    </xf>
    <xf numFmtId="3" fontId="0" fillId="36" borderId="37" xfId="2" applyNumberFormat="1" applyFont="1" applyFill="1" applyBorder="1">
      <alignment horizontal="right" vertical="top"/>
      <protection locked="0"/>
    </xf>
    <xf numFmtId="3" fontId="0" fillId="36" borderId="26" xfId="2" applyNumberFormat="1" applyFont="1" applyFill="1" applyBorder="1">
      <alignment horizontal="right" vertical="top"/>
      <protection locked="0"/>
    </xf>
    <xf numFmtId="3" fontId="0" fillId="36" borderId="32" xfId="2" applyNumberFormat="1" applyFont="1" applyFill="1" applyBorder="1">
      <alignment horizontal="right" vertical="top"/>
      <protection locked="0"/>
    </xf>
    <xf numFmtId="166" fontId="15" fillId="39" borderId="0" xfId="0" applyNumberFormat="1" applyFont="1" applyFill="1">
      <protection locked="0"/>
    </xf>
    <xf numFmtId="166" fontId="15" fillId="35" borderId="0" xfId="0" applyNumberFormat="1" applyFont="1" applyFill="1">
      <protection locked="0"/>
    </xf>
    <xf numFmtId="0" fontId="66" fillId="3" borderId="0" xfId="0" applyFont="1" applyFill="1" applyAlignment="1">
      <alignment horizontal="center" vertical="center" wrapText="1"/>
      <protection locked="0"/>
    </xf>
    <xf numFmtId="0" fontId="0" fillId="3" borderId="0" xfId="0" applyFill="1" applyAlignment="1">
      <alignment horizontal="left" vertical="top" wrapText="1"/>
      <protection locked="0"/>
    </xf>
    <xf numFmtId="0" fontId="53" fillId="3" borderId="0" xfId="0" applyFont="1" applyFill="1" applyAlignment="1">
      <alignment horizontal="center" vertical="center"/>
      <protection locked="0"/>
    </xf>
    <xf numFmtId="0" fontId="63" fillId="39" borderId="0" xfId="0" applyFont="1" applyFill="1" applyAlignment="1">
      <alignment horizontal="center"/>
      <protection locked="0"/>
    </xf>
    <xf numFmtId="0" fontId="63" fillId="35" borderId="0" xfId="0" applyFont="1" applyFill="1" applyAlignment="1">
      <alignment horizontal="center"/>
      <protection locked="0"/>
    </xf>
    <xf numFmtId="0" fontId="0" fillId="3" borderId="0" xfId="0" applyFill="1">
      <protection locked="0"/>
    </xf>
    <xf numFmtId="0" fontId="11" fillId="0" borderId="0" xfId="0" applyFont="1" applyFill="1">
      <protection locked="0"/>
    </xf>
    <xf numFmtId="0" fontId="0" fillId="0" borderId="0" xfId="0" applyFill="1">
      <protection locked="0"/>
    </xf>
  </cellXfs>
  <cellStyles count="133">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 xfId="1" xr:uid="{65765A83-DC93-4961-8CCC-7826ADE125AF}"/>
    <cellStyle name="Calc#.##" xfId="48" xr:uid="{CA068600-1477-424C-8FE8-13A7A6AEC259}"/>
    <cellStyle name="Calc$" xfId="49" xr:uid="{4527851F-D4E2-4C37-8897-985A0EC23103}"/>
    <cellStyle name="Calc$#" xfId="50" xr:uid="{059C3E14-0B59-403E-AC62-C7E69F6859D5}"/>
    <cellStyle name="Calc$#.##" xfId="51" xr:uid="{E9DFDF3E-BE00-4A32-A46A-8440C8FE26C8}"/>
    <cellStyle name="Calc$m" xfId="52" xr:uid="{42B1B603-1485-4AEC-9763-E86E6918C341}"/>
    <cellStyle name="Calc%" xfId="53" xr:uid="{CA2BA1AF-584D-417A-A4EA-0BEACBE3C8AC}"/>
    <cellStyle name="CalcDate" xfId="54" xr:uid="{C74F632E-D282-4C42-9A29-392FB8FA4125}"/>
    <cellStyle name="CalcText" xfId="55" xr:uid="{11DBA4D7-611F-433E-83B9-B1D8075FF0D3}"/>
    <cellStyle name="Calculation" xfId="17" builtinId="22" customBuiltin="1"/>
    <cellStyle name="Check Cell" xfId="19" builtinId="23" customBuiltin="1"/>
    <cellStyle name="Comma" xfId="5" builtinId="3"/>
    <cellStyle name="Comma [0] 2" xfId="56" xr:uid="{5E1EAF4B-5CB3-4E09-8213-4AE111F15A63}"/>
    <cellStyle name="Comma [0] 2 2" xfId="113" xr:uid="{F03008A2-A37E-4BF0-BEA4-A722EA4FD880}"/>
    <cellStyle name="Comma 10" xfId="123" xr:uid="{28B5F049-616A-479C-B92A-35A4F1979046}"/>
    <cellStyle name="Comma 11" xfId="122" xr:uid="{8571ACE3-7377-4BFF-9499-383255FDE995}"/>
    <cellStyle name="Comma 12" xfId="131" xr:uid="{E12C420A-BD67-4B5E-A2D2-BA38770701F4}"/>
    <cellStyle name="Comma 2" xfId="57" xr:uid="{BB077E46-F1A4-4467-93FF-560E54F898E0}"/>
    <cellStyle name="Comma 2 2" xfId="114" xr:uid="{4F8D599A-AF50-4025-9462-D7D25EFD6EB7}"/>
    <cellStyle name="Comma 3" xfId="58" xr:uid="{1AD1EC04-741D-4B95-AEC2-586D78585681}"/>
    <cellStyle name="Comma 3 2" xfId="115" xr:uid="{0ABB5800-62FC-4FAB-A05B-CD0ADD1F42C2}"/>
    <cellStyle name="Comma 4" xfId="59" xr:uid="{56091C31-E940-4D76-AB7F-FBC11FBE88E1}"/>
    <cellStyle name="Comma 4 2" xfId="116" xr:uid="{B20F9531-213A-4075-AFD1-F0A65298AC1A}"/>
    <cellStyle name="Comma 5" xfId="60" xr:uid="{6A019BCD-EFA0-43DB-BBBE-F65DAA775E7E}"/>
    <cellStyle name="Comma 5 2" xfId="117" xr:uid="{40EA5FC4-E658-4E87-983A-629FEDFA0430}"/>
    <cellStyle name="Comma 6" xfId="61" xr:uid="{489085F0-3D49-43E8-89ED-BD7E22907BAB}"/>
    <cellStyle name="Comma 6 2" xfId="118" xr:uid="{0AC05016-9804-4FDB-ABE0-31260E5E402C}"/>
    <cellStyle name="Comma 7" xfId="108" xr:uid="{8EE477A9-6657-40A8-9431-C518EF214873}"/>
    <cellStyle name="Comma 7 2" xfId="127" xr:uid="{896E366E-D782-4BC5-8772-56BA5B56ADDA}"/>
    <cellStyle name="Comma 8" xfId="109" xr:uid="{890B71B8-3051-4150-AAFB-EF009EC3EC49}"/>
    <cellStyle name="Comma 8 2" xfId="128" xr:uid="{70734FB9-92DF-48D0-8660-85928A8BC34C}"/>
    <cellStyle name="Comma 9" xfId="112" xr:uid="{19D01CEC-1008-4C69-BFED-3D5D75F87AFF}"/>
    <cellStyle name="Deviant" xfId="62" xr:uid="{A3D4F94B-C9AF-4358-A67A-FAA45074C873}"/>
    <cellStyle name="ErrorCheck" xfId="63" xr:uid="{E382FB28-22E2-4FAE-BAF3-EBED73BCD56C}"/>
    <cellStyle name="Explanatory Text" xfId="22" builtinId="53" customBuiltin="1"/>
    <cellStyle name="From#" xfId="3" xr:uid="{E034F7E0-52EF-44C8-984C-E4153C948041}"/>
    <cellStyle name="From#.##" xfId="64" xr:uid="{BFEF9E6B-FFD3-4BF3-B9E3-B407EF1C4C93}"/>
    <cellStyle name="From$" xfId="65" xr:uid="{0672B7B1-4340-432A-B67C-12B4E3CA555B}"/>
    <cellStyle name="From$#" xfId="66" xr:uid="{97CF9511-F588-4FF1-A454-3C9819CAA04B}"/>
    <cellStyle name="From$#.##" xfId="67" xr:uid="{248AA8D9-D6BE-45CD-9DC0-5DE62553B742}"/>
    <cellStyle name="From$m" xfId="68" xr:uid="{730375F5-A55D-452E-8D84-7273E9E1F639}"/>
    <cellStyle name="From%" xfId="69" xr:uid="{33412064-E507-4B59-BE4A-F78A964AFCF0}"/>
    <cellStyle name="FromDate" xfId="70" xr:uid="{513737BF-5026-47F8-8B87-855968F8D9A8}"/>
    <cellStyle name="FromText" xfId="71" xr:uid="{E9E19DC0-550C-400E-8811-483C7EC23B3B}"/>
    <cellStyle name="Good" xfId="12" builtinId="26" customBuiltin="1"/>
    <cellStyle name="Header" xfId="72" xr:uid="{54306983-B1D0-4416-8984-33C9FE26D9B6}"/>
    <cellStyle name="Header2" xfId="73" xr:uid="{2E4EA452-9C1D-40BF-90AD-3728A3487BBD}"/>
    <cellStyle name="Header3" xfId="4" xr:uid="{8FD55E3B-1946-429C-A5BD-965B62466D54}"/>
    <cellStyle name="Header-Grey Style" xfId="74" xr:uid="{1EB1D5D8-477D-4AE7-A9C8-119058EBB059}"/>
    <cellStyle name="Heading 1" xfId="8" builtinId="16" customBuiltin="1"/>
    <cellStyle name="Heading 2" xfId="9" builtinId="17" customBuiltin="1"/>
    <cellStyle name="Heading 3" xfId="10" builtinId="18" customBuiltin="1"/>
    <cellStyle name="Heading 4" xfId="11" builtinId="19" customBuiltin="1"/>
    <cellStyle name="Hyperlink 2" xfId="75" xr:uid="{159990F4-B8E8-4C7D-BD1E-8F0FC26BFE46}"/>
    <cellStyle name="Input" xfId="15" builtinId="20" customBuiltin="1"/>
    <cellStyle name="Input#" xfId="2" xr:uid="{F3490E9A-72E9-4ECA-B345-26D764B5A746}"/>
    <cellStyle name="Input#.##" xfId="76" xr:uid="{CDA4E350-9022-40B0-8D30-7C8E2A364A4D}"/>
    <cellStyle name="Input$" xfId="77" xr:uid="{9D478245-35C5-490B-BAC3-7C521A1A59F2}"/>
    <cellStyle name="Input$#" xfId="78" xr:uid="{0D6894D3-7BE9-40E8-90EF-905247731B50}"/>
    <cellStyle name="Input$#.##" xfId="79" xr:uid="{E304DA7E-4AC2-4D9C-B180-20614F930E3D}"/>
    <cellStyle name="Input$m" xfId="80" xr:uid="{87B03E00-F1C8-4AA3-A69B-D8BD77857437}"/>
    <cellStyle name="Input%" xfId="81" xr:uid="{DDFF8EA4-303C-4E61-A268-B64153404B60}"/>
    <cellStyle name="InputDate" xfId="82" xr:uid="{1E134498-249A-42DC-863B-965B22B50DF1}"/>
    <cellStyle name="InputText" xfId="83" xr:uid="{0D286713-C0F8-4E08-B404-43ADD459E6CB}"/>
    <cellStyle name="Linked Cell" xfId="18" builtinId="24" customBuiltin="1"/>
    <cellStyle name="NamedRange" xfId="84" xr:uid="{75114441-C58C-457B-8D1B-CEAE040D5152}"/>
    <cellStyle name="Neutral" xfId="14" builtinId="28" customBuiltin="1"/>
    <cellStyle name="Normal" xfId="0" builtinId="0"/>
    <cellStyle name="Normal 2" xfId="85" xr:uid="{7E95A63F-F285-451D-B78E-6311E687C5E3}"/>
    <cellStyle name="Normal 2 2" xfId="86" xr:uid="{926C2A12-ADBE-4B83-8A15-D9FE77DC5074}"/>
    <cellStyle name="Normal 2 3" xfId="119" xr:uid="{CA1F818A-9BF1-493D-BE1C-29EE35BDC12B}"/>
    <cellStyle name="Normal 2 4" xfId="132" xr:uid="{6E0AACDA-0B9C-417F-A5D6-ED4665326D28}"/>
    <cellStyle name="Normal 3" xfId="87" xr:uid="{CD4D8356-F9E3-4601-AC97-6B8791697050}"/>
    <cellStyle name="Normal 3 2" xfId="120" xr:uid="{D5FE65AC-BEDE-4530-BA76-4CC4A93AA78C}"/>
    <cellStyle name="Normal 4" xfId="88" xr:uid="{551CDDAC-1747-47CB-B3C7-A9700F761B18}"/>
    <cellStyle name="Normal 4 2" xfId="121" xr:uid="{09431266-24CB-4E91-975D-3D0AC5C5B412}"/>
    <cellStyle name="Normal 5" xfId="105" xr:uid="{DA4026D4-87B9-4E4B-9905-89F254ACC783}"/>
    <cellStyle name="Normal 5 2" xfId="124" xr:uid="{BF86684D-8CD7-4F1F-BA1E-64A0EAECAB8F}"/>
    <cellStyle name="Normal 6" xfId="106" xr:uid="{BB703D40-E2AA-4172-AB26-67FE85393C82}"/>
    <cellStyle name="Normal 6 2" xfId="125" xr:uid="{CB86272C-BE48-47A7-A0A6-75C59116774B}"/>
    <cellStyle name="Normal 7" xfId="107" xr:uid="{389453CC-C472-4D38-8404-8AE8955F5E5E}"/>
    <cellStyle name="Normal 7 2" xfId="126" xr:uid="{EEB17E5D-F22C-4FFE-A389-4571A08AC515}"/>
    <cellStyle name="Normal 8" xfId="110" xr:uid="{822A4941-164B-47BF-822F-F470FEC8D013}"/>
    <cellStyle name="Normal 8 2" xfId="129" xr:uid="{3DB3BC90-A995-4E78-85F4-4657EC3D2C91}"/>
    <cellStyle name="Normal 9" xfId="111" xr:uid="{FF7BD324-E3F0-4DEB-ADBA-181FAC69EE67}"/>
    <cellStyle name="Normal 9 2" xfId="130" xr:uid="{6290679A-256B-472E-A611-2B94D5BDCA40}"/>
    <cellStyle name="Note" xfId="21" builtinId="10" customBuiltin="1"/>
    <cellStyle name="Output" xfId="16" builtinId="21" customBuiltin="1"/>
    <cellStyle name="Parameter" xfId="89" xr:uid="{58847E3A-2A0D-47F0-AACD-7BDCC7AEB3E3}"/>
    <cellStyle name="Parameter#" xfId="90" xr:uid="{74813940-3EF7-40AE-9B4E-88805BB70F0C}"/>
    <cellStyle name="Parameter$#" xfId="91" xr:uid="{D5188E8C-EBC4-449D-BE21-5DE93D0D6224}"/>
    <cellStyle name="Parameter$#.##" xfId="92" xr:uid="{FE554AC3-E283-4038-AF71-8F5D0C9DA61A}"/>
    <cellStyle name="Parameter$m" xfId="93" xr:uid="{26F60A54-A3AA-4C0F-9B4B-591BF572CEA2}"/>
    <cellStyle name="Parameter%" xfId="94" xr:uid="{EF9DEB32-6727-4B91-8F5C-22973B1EF695}"/>
    <cellStyle name="ParameterDate" xfId="95" xr:uid="{069C6E83-F93C-43F3-A862-1B9BB6D0085B}"/>
    <cellStyle name="ParameterText" xfId="96" xr:uid="{78BE6A1D-C44A-47B1-8298-6DD1D5563EDD}"/>
    <cellStyle name="Percent" xfId="6" builtinId="5"/>
    <cellStyle name="Ref#" xfId="97" xr:uid="{4D883DE9-2C2A-4B5C-8A46-FDD9F4ABFE75}"/>
    <cellStyle name="SectionNumber" xfId="98" xr:uid="{F8ECF34C-BE54-4FDF-AF03-FEFFEC7ABF68}"/>
    <cellStyle name="SeparatorLine" xfId="99" xr:uid="{ACDEB1C3-CD1D-436C-B7D7-0ED41D63473F}"/>
    <cellStyle name="Team Footer" xfId="100" xr:uid="{409490A7-0346-40FD-8CCF-9B6C1BDB1A56}"/>
    <cellStyle name="TeamFooter (no itallics)" xfId="101" xr:uid="{4809D98A-D35A-45AB-9F3E-8104E9A8CAF2}"/>
    <cellStyle name="Title" xfId="7" builtinId="15" customBuiltin="1"/>
    <cellStyle name="Title Main Header" xfId="102" xr:uid="{16DD78F0-E2C0-4A96-98BD-68D379C636B3}"/>
    <cellStyle name="Total" xfId="23" builtinId="25" customBuiltin="1"/>
    <cellStyle name="Type" xfId="103" xr:uid="{97579689-D227-4AD5-A4AC-C66C56087AAB}"/>
    <cellStyle name="Warning Text" xfId="20" builtinId="11" customBuiltin="1"/>
    <cellStyle name="WorkInProgress" xfId="104" xr:uid="{70D5116B-489A-4C29-ACE5-71EB2C3C969F}"/>
  </cellStyles>
  <dxfs count="1">
    <dxf>
      <font>
        <color rgb="FFFF0000"/>
      </font>
    </dxf>
  </dxfs>
  <tableStyles count="0" defaultTableStyle="TableStyleMedium2" defaultPivotStyle="PivotStyleLight16"/>
  <colors>
    <mruColors>
      <color rgb="FFDB6413"/>
      <color rgb="FFFF9933"/>
      <color rgb="FF006600"/>
      <color rgb="FF008000"/>
      <color rgb="FF339966"/>
      <color rgb="FFD46112"/>
      <color rgb="FF339D68"/>
      <color rgb="FF507BC8"/>
      <color rgb="FFCC5D12"/>
      <color rgb="FFC158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NZ" sz="1200"/>
              <a:t>Modelled emissions reductions</a:t>
            </a:r>
            <a:r>
              <a:rPr lang="en-NZ" sz="1200" baseline="0"/>
              <a:t> (low-high impact) from ERP policies and measures in emissions budget 1 (2022-2025) against required reductions to meet emissions budgets - </a:t>
            </a:r>
            <a:r>
              <a:rPr lang="en-NZ" sz="1200" i="1" baseline="0"/>
              <a:t>central forestry estimates only</a:t>
            </a:r>
            <a:endParaRPr lang="en-NZ" sz="1200" i="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1849598927302"/>
          <c:y val="0.3440567850496748"/>
          <c:w val="0.85138053314651774"/>
          <c:h val="0.43963460687506445"/>
        </c:manualLayout>
      </c:layout>
      <c:barChart>
        <c:barDir val="col"/>
        <c:grouping val="stacked"/>
        <c:varyColors val="0"/>
        <c:ser>
          <c:idx val="0"/>
          <c:order val="0"/>
          <c:tx>
            <c:v>Modelled policy impact (low)</c:v>
          </c:tx>
          <c:spPr>
            <a:solidFill>
              <a:schemeClr val="accent1">
                <a:lumMod val="60000"/>
                <a:lumOff val="40000"/>
              </a:schemeClr>
            </a:solidFill>
            <a:ln>
              <a:noFill/>
            </a:ln>
            <a:effectLst/>
          </c:spPr>
          <c:invertIfNegative val="0"/>
          <c:cat>
            <c:strRef>
              <c:f>'Summary aggregate data'!$B$31:$B$37</c:f>
              <c:strCache>
                <c:ptCount val="7"/>
                <c:pt idx="0">
                  <c:v>Transport</c:v>
                </c:pt>
                <c:pt idx="1">
                  <c:v>Energy and Industry</c:v>
                </c:pt>
                <c:pt idx="2">
                  <c:v>Waste</c:v>
                </c:pt>
                <c:pt idx="3">
                  <c:v>F-gases</c:v>
                </c:pt>
                <c:pt idx="4">
                  <c:v>Agriculture</c:v>
                </c:pt>
                <c:pt idx="5">
                  <c:v>Forestry</c:v>
                </c:pt>
                <c:pt idx="6">
                  <c:v>Total modelled emissions reductions from ERP</c:v>
                </c:pt>
              </c:strCache>
            </c:strRef>
          </c:cat>
          <c:val>
            <c:numRef>
              <c:f>'Summary aggregate data'!$C$16:$C$22</c:f>
              <c:numCache>
                <c:formatCode>0.0</c:formatCode>
                <c:ptCount val="7"/>
                <c:pt idx="0">
                  <c:v>-1.718</c:v>
                </c:pt>
                <c:pt idx="1">
                  <c:v>-2.7369266504743028</c:v>
                </c:pt>
                <c:pt idx="2">
                  <c:v>-0.22500000000000001</c:v>
                </c:pt>
                <c:pt idx="3">
                  <c:v>-0.12829827184785658</c:v>
                </c:pt>
                <c:pt idx="4">
                  <c:v>-0.32600000000000001</c:v>
                </c:pt>
                <c:pt idx="5">
                  <c:v>-0.27846026059828793</c:v>
                </c:pt>
                <c:pt idx="6">
                  <c:v>-5.4126851829204456</c:v>
                </c:pt>
              </c:numCache>
            </c:numRef>
          </c:val>
          <c:extLst>
            <c:ext xmlns:c16="http://schemas.microsoft.com/office/drawing/2014/chart" uri="{C3380CC4-5D6E-409C-BE32-E72D297353CC}">
              <c16:uniqueId val="{00000000-9F74-4262-B4FE-60A5B3B464C2}"/>
            </c:ext>
          </c:extLst>
        </c:ser>
        <c:ser>
          <c:idx val="1"/>
          <c:order val="1"/>
          <c:tx>
            <c:v>Additional modelled policy imapct under 'high impact'</c:v>
          </c:tx>
          <c:spPr>
            <a:solidFill>
              <a:schemeClr val="accent2">
                <a:lumMod val="75000"/>
              </a:schemeClr>
            </a:solidFill>
            <a:ln>
              <a:noFill/>
            </a:ln>
            <a:effectLst/>
          </c:spPr>
          <c:invertIfNegative val="0"/>
          <c:cat>
            <c:strRef>
              <c:f>'Summary aggregate data'!$B$31:$B$37</c:f>
              <c:strCache>
                <c:ptCount val="7"/>
                <c:pt idx="0">
                  <c:v>Transport</c:v>
                </c:pt>
                <c:pt idx="1">
                  <c:v>Energy and Industry</c:v>
                </c:pt>
                <c:pt idx="2">
                  <c:v>Waste</c:v>
                </c:pt>
                <c:pt idx="3">
                  <c:v>F-gases</c:v>
                </c:pt>
                <c:pt idx="4">
                  <c:v>Agriculture</c:v>
                </c:pt>
                <c:pt idx="5">
                  <c:v>Forestry</c:v>
                </c:pt>
                <c:pt idx="6">
                  <c:v>Total modelled emissions reductions from ERP</c:v>
                </c:pt>
              </c:strCache>
            </c:strRef>
          </c:cat>
          <c:val>
            <c:numRef>
              <c:f>'Summary aggregate data'!$C$58:$C$64</c:f>
              <c:numCache>
                <c:formatCode>0.0</c:formatCode>
                <c:ptCount val="7"/>
                <c:pt idx="0">
                  <c:v>-0.15500000000000003</c:v>
                </c:pt>
                <c:pt idx="1">
                  <c:v>-3.445533349525697</c:v>
                </c:pt>
                <c:pt idx="2">
                  <c:v>-0.161</c:v>
                </c:pt>
                <c:pt idx="3">
                  <c:v>-0.4028680807808398</c:v>
                </c:pt>
                <c:pt idx="4">
                  <c:v>-2.33</c:v>
                </c:pt>
                <c:pt idx="5">
                  <c:v>0</c:v>
                </c:pt>
                <c:pt idx="6">
                  <c:v>-6.4944014303065369</c:v>
                </c:pt>
              </c:numCache>
            </c:numRef>
          </c:val>
          <c:extLst>
            <c:ext xmlns:c16="http://schemas.microsoft.com/office/drawing/2014/chart" uri="{C3380CC4-5D6E-409C-BE32-E72D297353CC}">
              <c16:uniqueId val="{00000002-9F74-4262-B4FE-60A5B3B464C2}"/>
            </c:ext>
          </c:extLst>
        </c:ser>
        <c:dLbls>
          <c:showLegendKey val="0"/>
          <c:showVal val="0"/>
          <c:showCatName val="0"/>
          <c:showSerName val="0"/>
          <c:showPercent val="0"/>
          <c:showBubbleSize val="0"/>
        </c:dLbls>
        <c:gapWidth val="150"/>
        <c:overlap val="100"/>
        <c:axId val="1596801952"/>
        <c:axId val="1596794048"/>
      </c:barChart>
      <c:lineChart>
        <c:grouping val="standard"/>
        <c:varyColors val="0"/>
        <c:ser>
          <c:idx val="2"/>
          <c:order val="2"/>
          <c:tx>
            <c:v>Emissions reductions required to meet emissions budgets (smelter open)</c:v>
          </c:tx>
          <c:spPr>
            <a:ln w="28575" cap="rnd">
              <a:noFill/>
              <a:round/>
            </a:ln>
            <a:effectLst/>
          </c:spPr>
          <c:marker>
            <c:symbol val="dash"/>
            <c:size val="13"/>
            <c:spPr>
              <a:solidFill>
                <a:schemeClr val="tx1"/>
              </a:solidFill>
              <a:ln w="9525">
                <a:noFill/>
              </a:ln>
              <a:effectLst/>
            </c:spPr>
          </c:marker>
          <c:dPt>
            <c:idx val="0"/>
            <c:marker>
              <c:symbol val="none"/>
            </c:marker>
            <c:bubble3D val="0"/>
            <c:extLst>
              <c:ext xmlns:c16="http://schemas.microsoft.com/office/drawing/2014/chart" uri="{C3380CC4-5D6E-409C-BE32-E72D297353CC}">
                <c16:uniqueId val="{00000007-9F74-4262-B4FE-60A5B3B464C2}"/>
              </c:ext>
            </c:extLst>
          </c:dPt>
          <c:dPt>
            <c:idx val="2"/>
            <c:marker>
              <c:symbol val="none"/>
            </c:marker>
            <c:bubble3D val="0"/>
            <c:extLst>
              <c:ext xmlns:c16="http://schemas.microsoft.com/office/drawing/2014/chart" uri="{C3380CC4-5D6E-409C-BE32-E72D297353CC}">
                <c16:uniqueId val="{00000005-9F74-4262-B4FE-60A5B3B464C2}"/>
              </c:ext>
            </c:extLst>
          </c:dPt>
          <c:dPt>
            <c:idx val="3"/>
            <c:marker>
              <c:symbol val="none"/>
            </c:marker>
            <c:bubble3D val="0"/>
            <c:extLst>
              <c:ext xmlns:c16="http://schemas.microsoft.com/office/drawing/2014/chart" uri="{C3380CC4-5D6E-409C-BE32-E72D297353CC}">
                <c16:uniqueId val="{00000006-9F74-4262-B4FE-60A5B3B464C2}"/>
              </c:ext>
            </c:extLst>
          </c:dPt>
          <c:dPt>
            <c:idx val="4"/>
            <c:marker>
              <c:symbol val="none"/>
            </c:marker>
            <c:bubble3D val="0"/>
            <c:extLst>
              <c:ext xmlns:c16="http://schemas.microsoft.com/office/drawing/2014/chart" uri="{C3380CC4-5D6E-409C-BE32-E72D297353CC}">
                <c16:uniqueId val="{00000008-9F74-4262-B4FE-60A5B3B464C2}"/>
              </c:ext>
            </c:extLst>
          </c:dPt>
          <c:dPt>
            <c:idx val="5"/>
            <c:marker>
              <c:symbol val="none"/>
            </c:marker>
            <c:bubble3D val="0"/>
            <c:extLst>
              <c:ext xmlns:c16="http://schemas.microsoft.com/office/drawing/2014/chart" uri="{C3380CC4-5D6E-409C-BE32-E72D297353CC}">
                <c16:uniqueId val="{00000009-9F74-4262-B4FE-60A5B3B464C2}"/>
              </c:ext>
            </c:extLst>
          </c:dPt>
          <c:val>
            <c:numRef>
              <c:f>'Paths and baselines'!$G$87:$G$93</c:f>
              <c:numCache>
                <c:formatCode>0.0</c:formatCode>
                <c:ptCount val="7"/>
                <c:pt idx="0">
                  <c:v>-0.64049999999998875</c:v>
                </c:pt>
                <c:pt idx="1">
                  <c:v>-4.646499999999989</c:v>
                </c:pt>
                <c:pt idx="2">
                  <c:v>-0.51089999999999947</c:v>
                </c:pt>
                <c:pt idx="3">
                  <c:v>-0.32920000000000016</c:v>
                </c:pt>
                <c:pt idx="4">
                  <c:v>-3.7266999999999939</c:v>
                </c:pt>
                <c:pt idx="5">
                  <c:v>-2.0442999999999998</c:v>
                </c:pt>
                <c:pt idx="6">
                  <c:v>-11.485299999999995</c:v>
                </c:pt>
              </c:numCache>
            </c:numRef>
          </c:val>
          <c:smooth val="0"/>
          <c:extLst>
            <c:ext xmlns:c16="http://schemas.microsoft.com/office/drawing/2014/chart" uri="{C3380CC4-5D6E-409C-BE32-E72D297353CC}">
              <c16:uniqueId val="{00000003-9F74-4262-B4FE-60A5B3B464C2}"/>
            </c:ext>
          </c:extLst>
        </c:ser>
        <c:ser>
          <c:idx val="3"/>
          <c:order val="3"/>
          <c:tx>
            <c:v>Emissions reductions required to meet emissions budgets (smelter closes 2024)</c:v>
          </c:tx>
          <c:spPr>
            <a:ln w="28575" cap="rnd">
              <a:noFill/>
              <a:round/>
            </a:ln>
            <a:effectLst/>
          </c:spPr>
          <c:marker>
            <c:symbol val="diamond"/>
            <c:size val="9"/>
            <c:spPr>
              <a:solidFill>
                <a:schemeClr val="tx1"/>
              </a:solidFill>
              <a:ln w="9525">
                <a:noFill/>
              </a:ln>
              <a:effectLst/>
            </c:spPr>
          </c:marker>
          <c:val>
            <c:numRef>
              <c:f>'Paths and baselines'!$C$99:$C$105</c:f>
              <c:numCache>
                <c:formatCode>0.0</c:formatCode>
                <c:ptCount val="7"/>
                <c:pt idx="0">
                  <c:v>-0.64130000000000109</c:v>
                </c:pt>
                <c:pt idx="1">
                  <c:v>-2.2408999999999963</c:v>
                </c:pt>
                <c:pt idx="2">
                  <c:v>-0.45549999999999891</c:v>
                </c:pt>
                <c:pt idx="3">
                  <c:v>-0.34359999999999946</c:v>
                </c:pt>
                <c:pt idx="4">
                  <c:v>-3.521899999999988</c:v>
                </c:pt>
                <c:pt idx="5">
                  <c:v>-2.0442999999999998</c:v>
                </c:pt>
                <c:pt idx="6">
                  <c:v>-9.2475000000000591</c:v>
                </c:pt>
              </c:numCache>
            </c:numRef>
          </c:val>
          <c:smooth val="0"/>
          <c:extLst>
            <c:ext xmlns:c16="http://schemas.microsoft.com/office/drawing/2014/chart" uri="{C3380CC4-5D6E-409C-BE32-E72D297353CC}">
              <c16:uniqueId val="{00000004-9F74-4262-B4FE-60A5B3B464C2}"/>
            </c:ext>
          </c:extLst>
        </c:ser>
        <c:dLbls>
          <c:showLegendKey val="0"/>
          <c:showVal val="0"/>
          <c:showCatName val="0"/>
          <c:showSerName val="0"/>
          <c:showPercent val="0"/>
          <c:showBubbleSize val="0"/>
        </c:dLbls>
        <c:marker val="1"/>
        <c:smooth val="0"/>
        <c:axId val="1596801952"/>
        <c:axId val="1596794048"/>
      </c:lineChart>
      <c:catAx>
        <c:axId val="159680195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794048"/>
        <c:crosses val="autoZero"/>
        <c:auto val="1"/>
        <c:lblAlgn val="ctr"/>
        <c:lblOffset val="100"/>
        <c:noMultiLvlLbl val="0"/>
      </c:catAx>
      <c:valAx>
        <c:axId val="1596794048"/>
        <c:scaling>
          <c:orientation val="minMax"/>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Cumulative emissions reductions </a:t>
                </a:r>
                <a:r>
                  <a:rPr lang="en-NZ" baseline="0"/>
                  <a:t>(</a:t>
                </a:r>
                <a:r>
                  <a:rPr lang="en-NZ"/>
                  <a:t>2022-25), Mt CO2-e, AR5  </a:t>
                </a:r>
              </a:p>
            </c:rich>
          </c:tx>
          <c:layout>
            <c:manualLayout>
              <c:xMode val="edge"/>
              <c:yMode val="edge"/>
              <c:x val="1.6489997573832682E-2"/>
              <c:y val="0.1646620884718177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801952"/>
        <c:crosses val="autoZero"/>
        <c:crossBetween val="between"/>
      </c:valAx>
      <c:spPr>
        <a:noFill/>
        <a:ln>
          <a:noFill/>
        </a:ln>
        <a:effectLst/>
      </c:spPr>
    </c:plotArea>
    <c:legend>
      <c:legendPos val="b"/>
      <c:layout>
        <c:manualLayout>
          <c:xMode val="edge"/>
          <c:yMode val="edge"/>
          <c:x val="5.9436483867078456E-2"/>
          <c:y val="0.81743937264565647"/>
          <c:w val="0.8811270322658431"/>
          <c:h val="0.179300643654262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NZ" sz="1200"/>
              <a:t>Modelled emissions reductions </a:t>
            </a:r>
            <a:r>
              <a:rPr lang="en-NZ" sz="1200" b="0" i="0" u="none" strike="noStrike" baseline="0">
                <a:effectLst/>
              </a:rPr>
              <a:t>(low-high impact)</a:t>
            </a:r>
            <a:r>
              <a:rPr lang="en-NZ" sz="1200" baseline="0"/>
              <a:t> from ERP policies and measures in emissions budget 1 (2022-2025) against required reductions to meet emissions budgets - </a:t>
            </a:r>
            <a:r>
              <a:rPr lang="en-NZ" sz="1200" i="1" baseline="0"/>
              <a:t>including low-high range of forestry estimates</a:t>
            </a:r>
            <a:endParaRPr lang="en-NZ" sz="1200" i="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565925064736037"/>
          <c:y val="0.32856813428122811"/>
          <c:w val="0.85361764343215485"/>
          <c:h val="0.49796086747434715"/>
        </c:manualLayout>
      </c:layout>
      <c:barChart>
        <c:barDir val="col"/>
        <c:grouping val="stacked"/>
        <c:varyColors val="0"/>
        <c:ser>
          <c:idx val="0"/>
          <c:order val="0"/>
          <c:tx>
            <c:v>Modelled policy impact (low)</c:v>
          </c:tx>
          <c:spPr>
            <a:solidFill>
              <a:schemeClr val="accent1">
                <a:lumMod val="60000"/>
                <a:lumOff val="40000"/>
              </a:schemeClr>
            </a:solidFill>
            <a:ln>
              <a:noFill/>
            </a:ln>
            <a:effectLst/>
          </c:spPr>
          <c:invertIfNegative val="0"/>
          <c:cat>
            <c:strRef>
              <c:f>'Summary aggregate data'!$B$16:$B$22</c:f>
              <c:strCache>
                <c:ptCount val="7"/>
                <c:pt idx="0">
                  <c:v>Transport</c:v>
                </c:pt>
                <c:pt idx="1">
                  <c:v>Energy and Industry</c:v>
                </c:pt>
                <c:pt idx="2">
                  <c:v>Waste</c:v>
                </c:pt>
                <c:pt idx="3">
                  <c:v>F-gases</c:v>
                </c:pt>
                <c:pt idx="4">
                  <c:v>Agriculture</c:v>
                </c:pt>
                <c:pt idx="5">
                  <c:v>Forestry</c:v>
                </c:pt>
                <c:pt idx="6">
                  <c:v>Total modelled emissions reductions from ERP</c:v>
                </c:pt>
              </c:strCache>
            </c:strRef>
          </c:cat>
          <c:val>
            <c:numRef>
              <c:f>('Summary aggregate data'!$C$16:$C$20,'Summary aggregate data'!$C$48:$C$49)</c:f>
              <c:numCache>
                <c:formatCode>0.0</c:formatCode>
                <c:ptCount val="7"/>
                <c:pt idx="0">
                  <c:v>-1.718</c:v>
                </c:pt>
                <c:pt idx="1">
                  <c:v>-2.7369266504743028</c:v>
                </c:pt>
                <c:pt idx="2">
                  <c:v>-0.22500000000000001</c:v>
                </c:pt>
                <c:pt idx="3">
                  <c:v>-0.12829827184785658</c:v>
                </c:pt>
                <c:pt idx="4">
                  <c:v>-0.32600000000000001</c:v>
                </c:pt>
                <c:pt idx="5">
                  <c:v>3.516</c:v>
                </c:pt>
                <c:pt idx="6">
                  <c:v>-1.6183000000000001</c:v>
                </c:pt>
              </c:numCache>
            </c:numRef>
          </c:val>
          <c:extLst>
            <c:ext xmlns:c16="http://schemas.microsoft.com/office/drawing/2014/chart" uri="{C3380CC4-5D6E-409C-BE32-E72D297353CC}">
              <c16:uniqueId val="{00000000-1A05-4BCC-A021-90B7A7612E65}"/>
            </c:ext>
          </c:extLst>
        </c:ser>
        <c:ser>
          <c:idx val="1"/>
          <c:order val="1"/>
          <c:tx>
            <c:v>Additional modelled policy imapct under 'high impact'</c:v>
          </c:tx>
          <c:spPr>
            <a:solidFill>
              <a:schemeClr val="accent2">
                <a:lumMod val="75000"/>
              </a:schemeClr>
            </a:solidFill>
            <a:ln>
              <a:noFill/>
            </a:ln>
            <a:effectLst/>
          </c:spPr>
          <c:invertIfNegative val="0"/>
          <c:cat>
            <c:strRef>
              <c:f>'Summary aggregate data'!$B$16:$B$22</c:f>
              <c:strCache>
                <c:ptCount val="7"/>
                <c:pt idx="0">
                  <c:v>Transport</c:v>
                </c:pt>
                <c:pt idx="1">
                  <c:v>Energy and Industry</c:v>
                </c:pt>
                <c:pt idx="2">
                  <c:v>Waste</c:v>
                </c:pt>
                <c:pt idx="3">
                  <c:v>F-gases</c:v>
                </c:pt>
                <c:pt idx="4">
                  <c:v>Agriculture</c:v>
                </c:pt>
                <c:pt idx="5">
                  <c:v>Forestry</c:v>
                </c:pt>
                <c:pt idx="6">
                  <c:v>Total modelled emissions reductions from ERP</c:v>
                </c:pt>
              </c:strCache>
            </c:strRef>
          </c:cat>
          <c:val>
            <c:numRef>
              <c:f>('Summary aggregate data'!$C$58:$C$62,'Summary aggregate data'!$C$65:$C$66)</c:f>
              <c:numCache>
                <c:formatCode>0.0</c:formatCode>
                <c:ptCount val="7"/>
                <c:pt idx="0">
                  <c:v>-0.15500000000000003</c:v>
                </c:pt>
                <c:pt idx="1">
                  <c:v>-3.445533349525697</c:v>
                </c:pt>
                <c:pt idx="2">
                  <c:v>-0.161</c:v>
                </c:pt>
                <c:pt idx="3">
                  <c:v>-0.4028680807808398</c:v>
                </c:pt>
                <c:pt idx="4">
                  <c:v>-2.33</c:v>
                </c:pt>
                <c:pt idx="5">
                  <c:v>-6.4323999999999995</c:v>
                </c:pt>
                <c:pt idx="6">
                  <c:v>-12.915700000000001</c:v>
                </c:pt>
              </c:numCache>
            </c:numRef>
          </c:val>
          <c:extLst>
            <c:ext xmlns:c16="http://schemas.microsoft.com/office/drawing/2014/chart" uri="{C3380CC4-5D6E-409C-BE32-E72D297353CC}">
              <c16:uniqueId val="{00000001-1A05-4BCC-A021-90B7A7612E65}"/>
            </c:ext>
          </c:extLst>
        </c:ser>
        <c:dLbls>
          <c:showLegendKey val="0"/>
          <c:showVal val="0"/>
          <c:showCatName val="0"/>
          <c:showSerName val="0"/>
          <c:showPercent val="0"/>
          <c:showBubbleSize val="0"/>
        </c:dLbls>
        <c:gapWidth val="150"/>
        <c:overlap val="100"/>
        <c:axId val="1596801952"/>
        <c:axId val="1596794048"/>
      </c:barChart>
      <c:lineChart>
        <c:grouping val="standard"/>
        <c:varyColors val="0"/>
        <c:ser>
          <c:idx val="2"/>
          <c:order val="2"/>
          <c:tx>
            <c:v>Emissions reductions required to meet emissions budgets (smelter open)</c:v>
          </c:tx>
          <c:spPr>
            <a:ln w="28575" cap="rnd">
              <a:noFill/>
              <a:round/>
            </a:ln>
            <a:effectLst/>
          </c:spPr>
          <c:marker>
            <c:symbol val="dash"/>
            <c:size val="13"/>
            <c:spPr>
              <a:solidFill>
                <a:schemeClr val="tx1"/>
              </a:solidFill>
              <a:ln w="9525">
                <a:noFill/>
              </a:ln>
              <a:effectLst/>
            </c:spPr>
          </c:marker>
          <c:dPt>
            <c:idx val="0"/>
            <c:marker>
              <c:symbol val="none"/>
            </c:marker>
            <c:bubble3D val="0"/>
            <c:extLst>
              <c:ext xmlns:c16="http://schemas.microsoft.com/office/drawing/2014/chart" uri="{C3380CC4-5D6E-409C-BE32-E72D297353CC}">
                <c16:uniqueId val="{00000002-1A05-4BCC-A021-90B7A7612E65}"/>
              </c:ext>
            </c:extLst>
          </c:dPt>
          <c:dPt>
            <c:idx val="2"/>
            <c:marker>
              <c:symbol val="none"/>
            </c:marker>
            <c:bubble3D val="0"/>
            <c:extLst>
              <c:ext xmlns:c16="http://schemas.microsoft.com/office/drawing/2014/chart" uri="{C3380CC4-5D6E-409C-BE32-E72D297353CC}">
                <c16:uniqueId val="{00000003-1A05-4BCC-A021-90B7A7612E65}"/>
              </c:ext>
            </c:extLst>
          </c:dPt>
          <c:dPt>
            <c:idx val="3"/>
            <c:marker>
              <c:symbol val="none"/>
            </c:marker>
            <c:bubble3D val="0"/>
            <c:extLst>
              <c:ext xmlns:c16="http://schemas.microsoft.com/office/drawing/2014/chart" uri="{C3380CC4-5D6E-409C-BE32-E72D297353CC}">
                <c16:uniqueId val="{00000004-1A05-4BCC-A021-90B7A7612E65}"/>
              </c:ext>
            </c:extLst>
          </c:dPt>
          <c:dPt>
            <c:idx val="4"/>
            <c:marker>
              <c:symbol val="none"/>
            </c:marker>
            <c:bubble3D val="0"/>
            <c:extLst>
              <c:ext xmlns:c16="http://schemas.microsoft.com/office/drawing/2014/chart" uri="{C3380CC4-5D6E-409C-BE32-E72D297353CC}">
                <c16:uniqueId val="{00000005-1A05-4BCC-A021-90B7A7612E65}"/>
              </c:ext>
            </c:extLst>
          </c:dPt>
          <c:dPt>
            <c:idx val="5"/>
            <c:marker>
              <c:symbol val="none"/>
            </c:marker>
            <c:bubble3D val="0"/>
            <c:extLst>
              <c:ext xmlns:c16="http://schemas.microsoft.com/office/drawing/2014/chart" uri="{C3380CC4-5D6E-409C-BE32-E72D297353CC}">
                <c16:uniqueId val="{00000006-1A05-4BCC-A021-90B7A7612E65}"/>
              </c:ext>
            </c:extLst>
          </c:dPt>
          <c:val>
            <c:numRef>
              <c:f>'Paths and baselines'!$G$87:$G$93</c:f>
              <c:numCache>
                <c:formatCode>0.0</c:formatCode>
                <c:ptCount val="7"/>
                <c:pt idx="0">
                  <c:v>-0.64049999999998875</c:v>
                </c:pt>
                <c:pt idx="1">
                  <c:v>-4.646499999999989</c:v>
                </c:pt>
                <c:pt idx="2">
                  <c:v>-0.51089999999999947</c:v>
                </c:pt>
                <c:pt idx="3">
                  <c:v>-0.32920000000000016</c:v>
                </c:pt>
                <c:pt idx="4">
                  <c:v>-3.7266999999999939</c:v>
                </c:pt>
                <c:pt idx="5">
                  <c:v>-2.0442999999999998</c:v>
                </c:pt>
                <c:pt idx="6">
                  <c:v>-11.485299999999995</c:v>
                </c:pt>
              </c:numCache>
            </c:numRef>
          </c:val>
          <c:smooth val="0"/>
          <c:extLst>
            <c:ext xmlns:c16="http://schemas.microsoft.com/office/drawing/2014/chart" uri="{C3380CC4-5D6E-409C-BE32-E72D297353CC}">
              <c16:uniqueId val="{00000007-1A05-4BCC-A021-90B7A7612E65}"/>
            </c:ext>
          </c:extLst>
        </c:ser>
        <c:ser>
          <c:idx val="3"/>
          <c:order val="3"/>
          <c:tx>
            <c:v>Emissions reductions required to meet emissions budgets (smelter closes 2024)</c:v>
          </c:tx>
          <c:spPr>
            <a:ln w="28575" cap="rnd">
              <a:noFill/>
              <a:round/>
            </a:ln>
            <a:effectLst/>
          </c:spPr>
          <c:marker>
            <c:symbol val="diamond"/>
            <c:size val="9"/>
            <c:spPr>
              <a:solidFill>
                <a:schemeClr val="tx1"/>
              </a:solidFill>
              <a:ln w="9525">
                <a:noFill/>
              </a:ln>
              <a:effectLst/>
            </c:spPr>
          </c:marker>
          <c:val>
            <c:numRef>
              <c:f>'Paths and baselines'!$C$99:$C$105</c:f>
              <c:numCache>
                <c:formatCode>0.0</c:formatCode>
                <c:ptCount val="7"/>
                <c:pt idx="0">
                  <c:v>-0.64130000000000109</c:v>
                </c:pt>
                <c:pt idx="1">
                  <c:v>-2.2408999999999963</c:v>
                </c:pt>
                <c:pt idx="2">
                  <c:v>-0.45549999999999891</c:v>
                </c:pt>
                <c:pt idx="3">
                  <c:v>-0.34359999999999946</c:v>
                </c:pt>
                <c:pt idx="4">
                  <c:v>-3.521899999999988</c:v>
                </c:pt>
                <c:pt idx="5">
                  <c:v>-2.0442999999999998</c:v>
                </c:pt>
                <c:pt idx="6">
                  <c:v>-9.2475000000000591</c:v>
                </c:pt>
              </c:numCache>
            </c:numRef>
          </c:val>
          <c:smooth val="0"/>
          <c:extLst>
            <c:ext xmlns:c16="http://schemas.microsoft.com/office/drawing/2014/chart" uri="{C3380CC4-5D6E-409C-BE32-E72D297353CC}">
              <c16:uniqueId val="{00000008-1A05-4BCC-A021-90B7A7612E65}"/>
            </c:ext>
          </c:extLst>
        </c:ser>
        <c:dLbls>
          <c:showLegendKey val="0"/>
          <c:showVal val="0"/>
          <c:showCatName val="0"/>
          <c:showSerName val="0"/>
          <c:showPercent val="0"/>
          <c:showBubbleSize val="0"/>
        </c:dLbls>
        <c:marker val="1"/>
        <c:smooth val="0"/>
        <c:axId val="1596801952"/>
        <c:axId val="1596794048"/>
      </c:lineChart>
      <c:catAx>
        <c:axId val="159680195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794048"/>
        <c:crosses val="autoZero"/>
        <c:auto val="1"/>
        <c:lblAlgn val="ctr"/>
        <c:lblOffset val="100"/>
        <c:noMultiLvlLbl val="0"/>
      </c:catAx>
      <c:valAx>
        <c:axId val="1596794048"/>
        <c:scaling>
          <c:orientation val="minMax"/>
          <c:max val="4"/>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Cumulative emissions reductions</a:t>
                </a:r>
                <a:r>
                  <a:rPr lang="en-NZ" baseline="0"/>
                  <a:t> (</a:t>
                </a:r>
                <a:r>
                  <a:rPr lang="en-NZ"/>
                  <a:t>2022-25), Mt CO2-e, AR5  </a:t>
                </a:r>
              </a:p>
            </c:rich>
          </c:tx>
          <c:layout>
            <c:manualLayout>
              <c:xMode val="edge"/>
              <c:yMode val="edge"/>
              <c:x val="1.6489997573832682E-2"/>
              <c:y val="0.1646620884718177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801952"/>
        <c:crosses val="autoZero"/>
        <c:crossBetween val="between"/>
        <c:majorUnit val="2"/>
      </c:valAx>
      <c:spPr>
        <a:noFill/>
        <a:ln>
          <a:noFill/>
        </a:ln>
        <a:effectLst/>
      </c:spPr>
    </c:plotArea>
    <c:legend>
      <c:legendPos val="b"/>
      <c:layout>
        <c:manualLayout>
          <c:xMode val="edge"/>
          <c:yMode val="edge"/>
          <c:x val="5.9436483867078456E-2"/>
          <c:y val="0.84153580200065359"/>
          <c:w val="0.8811270322658431"/>
          <c:h val="0.155204334397959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95249</xdr:colOff>
      <xdr:row>4</xdr:row>
      <xdr:rowOff>142626</xdr:rowOff>
    </xdr:from>
    <xdr:to>
      <xdr:col>13</xdr:col>
      <xdr:colOff>66675</xdr:colOff>
      <xdr:row>47</xdr:row>
      <xdr:rowOff>7327</xdr:rowOff>
    </xdr:to>
    <xdr:sp macro="" textlink="">
      <xdr:nvSpPr>
        <xdr:cNvPr id="536" name="TextBox 1">
          <a:extLst>
            <a:ext uri="{FF2B5EF4-FFF2-40B4-BE49-F238E27FC236}">
              <a16:creationId xmlns:a16="http://schemas.microsoft.com/office/drawing/2014/main" id="{810477DD-12FD-4F4B-85F7-0D2189E6B746}"/>
            </a:ext>
          </a:extLst>
        </xdr:cNvPr>
        <xdr:cNvSpPr txBox="1"/>
      </xdr:nvSpPr>
      <xdr:spPr>
        <a:xfrm>
          <a:off x="95249" y="831357"/>
          <a:ext cx="7041907" cy="6795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aseline="0">
              <a:solidFill>
                <a:schemeClr val="dk1"/>
              </a:solidFill>
              <a:effectLst/>
              <a:latin typeface="+mn-lt"/>
              <a:ea typeface="+mn-ea"/>
              <a:cs typeface="+mn-cs"/>
            </a:rPr>
            <a:t>The data in this spreadsheet was finalised prior to the publication of Aotearoa New Zealand's first emissions reduction plan (ERP) in May 2022. </a:t>
          </a:r>
        </a:p>
        <a:p>
          <a:endParaRPr lang="en-NZ" sz="1100" baseline="0">
            <a:solidFill>
              <a:schemeClr val="dk1"/>
            </a:solidFill>
            <a:effectLst/>
            <a:latin typeface="+mn-lt"/>
            <a:ea typeface="+mn-ea"/>
            <a:cs typeface="+mn-cs"/>
          </a:endParaRPr>
        </a:p>
        <a:p>
          <a:r>
            <a:rPr lang="en-NZ" sz="1100" baseline="0">
              <a:solidFill>
                <a:schemeClr val="dk1"/>
              </a:solidFill>
              <a:effectLst/>
              <a:latin typeface="+mn-lt"/>
              <a:ea typeface="+mn-ea"/>
              <a:cs typeface="+mn-cs"/>
            </a:rPr>
            <a:t>This spreadsheet contains the output data behind the charts in the published ERP and the data used in the background modelling and sufficiency analysis for the development of the ERP.</a:t>
          </a:r>
        </a:p>
        <a:p>
          <a:endParaRPr lang="en-NZ" sz="1100" baseline="0">
            <a:solidFill>
              <a:schemeClr val="dk1"/>
            </a:solidFill>
            <a:effectLst/>
            <a:latin typeface="+mn-lt"/>
            <a:ea typeface="+mn-ea"/>
            <a:cs typeface="+mn-cs"/>
          </a:endParaRPr>
        </a:p>
        <a:p>
          <a:r>
            <a:rPr lang="en-NZ" sz="1100" baseline="0">
              <a:solidFill>
                <a:schemeClr val="dk1"/>
              </a:solidFill>
              <a:effectLst/>
              <a:latin typeface="+mn-lt"/>
              <a:ea typeface="+mn-ea"/>
              <a:cs typeface="+mn-cs"/>
            </a:rPr>
            <a:t>The figures in this spreadsheet are estimates based on best practicable available information and assumptions made at the time of the analysis. The underlying information and assumptions are likely to become clearer and will change over time which may result in different expected outcomes. In some cases, policy context and real-world changes have already occurred since the publication of the ERP, resulting in these estimates being less accurate. </a:t>
          </a:r>
        </a:p>
        <a:p>
          <a:endParaRPr lang="en-NZ" sz="1100" baseline="0">
            <a:solidFill>
              <a:schemeClr val="dk1"/>
            </a:solidFill>
            <a:effectLst/>
            <a:latin typeface="+mn-lt"/>
            <a:ea typeface="+mn-ea"/>
            <a:cs typeface="+mn-cs"/>
          </a:endParaRPr>
        </a:p>
        <a:p>
          <a:r>
            <a:rPr lang="en-NZ" sz="1100" baseline="0">
              <a:solidFill>
                <a:schemeClr val="dk1"/>
              </a:solidFill>
              <a:effectLst/>
              <a:latin typeface="+mn-lt"/>
              <a:ea typeface="+mn-ea"/>
              <a:cs typeface="+mn-cs"/>
            </a:rPr>
            <a:t>Projections and some impact figures will be revised and updated at various stages as more information become available.  </a:t>
          </a:r>
        </a:p>
        <a:p>
          <a:endParaRPr lang="en-NZ"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aseline="0">
              <a:solidFill>
                <a:schemeClr val="dk1"/>
              </a:solidFill>
              <a:effectLst/>
              <a:latin typeface="+mn-lt"/>
              <a:ea typeface="+mn-ea"/>
              <a:cs typeface="+mn-cs"/>
            </a:rPr>
            <a:t>Before interpreting and working with this data, we recommend you familiarise yourself with the information in the ERP </a:t>
          </a:r>
          <a:r>
            <a:rPr lang="en-NZ" sz="1100">
              <a:solidFill>
                <a:schemeClr val="dk1"/>
              </a:solidFill>
              <a:effectLst/>
              <a:latin typeface="+mn-lt"/>
              <a:ea typeface="+mn-ea"/>
              <a:cs typeface="+mn-cs"/>
            </a:rPr>
            <a:t>Technical information annex (Technical annex). This includes high-level information about the modelling</a:t>
          </a:r>
          <a:r>
            <a:rPr lang="en-NZ" sz="1100" baseline="0">
              <a:solidFill>
                <a:schemeClr val="dk1"/>
              </a:solidFill>
              <a:effectLst/>
              <a:latin typeface="+mn-lt"/>
              <a:ea typeface="+mn-ea"/>
              <a:cs typeface="+mn-cs"/>
            </a:rPr>
            <a:t> involved</a:t>
          </a:r>
          <a:r>
            <a:rPr lang="en-NZ" sz="1100">
              <a:solidFill>
                <a:schemeClr val="dk1"/>
              </a:solidFill>
              <a:effectLst/>
              <a:latin typeface="+mn-lt"/>
              <a:ea typeface="+mn-ea"/>
              <a:cs typeface="+mn-cs"/>
            </a:rPr>
            <a:t>, important caveats</a:t>
          </a:r>
          <a:r>
            <a:rPr lang="en-NZ" sz="1100" baseline="0">
              <a:solidFill>
                <a:schemeClr val="dk1"/>
              </a:solidFill>
              <a:effectLst/>
              <a:latin typeface="+mn-lt"/>
              <a:ea typeface="+mn-ea"/>
              <a:cs typeface="+mn-cs"/>
            </a:rPr>
            <a:t> for the results, and some information about the key assumptions</a:t>
          </a:r>
          <a:r>
            <a:rPr lang="en-NZ" sz="1100">
              <a:solidFill>
                <a:schemeClr val="dk1"/>
              </a:solidFill>
              <a:effectLst/>
              <a:latin typeface="+mn-lt"/>
              <a:ea typeface="+mn-ea"/>
              <a:cs typeface="+mn-cs"/>
            </a:rPr>
            <a:t> made (</a:t>
          </a:r>
          <a:r>
            <a:rPr lang="en-NZ" sz="1100" u="sng">
              <a:solidFill>
                <a:schemeClr val="dk1"/>
              </a:solidFill>
              <a:effectLst/>
              <a:latin typeface="+mn-lt"/>
              <a:ea typeface="+mn-ea"/>
              <a:cs typeface="+mn-cs"/>
            </a:rPr>
            <a:t>https://environment.govt.nz/publications/emissions-reduction-plan-technical-information-annex/</a:t>
          </a:r>
          <a:r>
            <a:rPr lang="en-NZ"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N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1" u="sng">
              <a:solidFill>
                <a:schemeClr val="dk1"/>
              </a:solidFill>
              <a:effectLst/>
              <a:latin typeface="+mn-lt"/>
              <a:ea typeface="+mn-ea"/>
              <a:cs typeface="+mn-cs"/>
            </a:rPr>
            <a:t>Contents:</a:t>
          </a:r>
        </a:p>
        <a:p>
          <a:pPr marL="0" marR="0" lvl="0" indent="0" defTabSz="914400" eaLnBrk="1" fontAlgn="auto" latinLnBrk="0" hangingPunct="1">
            <a:lnSpc>
              <a:spcPct val="100000"/>
            </a:lnSpc>
            <a:spcBef>
              <a:spcPts val="0"/>
            </a:spcBef>
            <a:spcAft>
              <a:spcPts val="0"/>
            </a:spcAft>
            <a:buClrTx/>
            <a:buSzTx/>
            <a:buFontTx/>
            <a:buNone/>
            <a:tabLst/>
            <a:defRPr/>
          </a:pPr>
          <a:endParaRPr lang="en-N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1">
              <a:solidFill>
                <a:schemeClr val="dk1"/>
              </a:solidFill>
              <a:effectLst/>
              <a:latin typeface="+mn-lt"/>
              <a:ea typeface="+mn-ea"/>
              <a:cs typeface="+mn-cs"/>
            </a:rPr>
            <a:t>Policies ERP May 2022</a:t>
          </a:r>
        </a:p>
        <a:p>
          <a:pPr marL="457200" marR="0" lvl="1" indent="0" defTabSz="914400" eaLnBrk="1" fontAlgn="auto" latinLnBrk="0" hangingPunct="1">
            <a:lnSpc>
              <a:spcPct val="100000"/>
            </a:lnSpc>
            <a:spcBef>
              <a:spcPts val="0"/>
            </a:spcBef>
            <a:spcAft>
              <a:spcPts val="0"/>
            </a:spcAft>
            <a:buClrTx/>
            <a:buSzTx/>
            <a:buFontTx/>
            <a:buNone/>
            <a:tabLst/>
            <a:defRPr/>
          </a:pPr>
          <a:r>
            <a:rPr lang="en-NZ" sz="1100" b="0">
              <a:solidFill>
                <a:schemeClr val="dk1"/>
              </a:solidFill>
              <a:effectLst/>
              <a:latin typeface="+mn-lt"/>
              <a:ea typeface="+mn-ea"/>
              <a:cs typeface="+mn-cs"/>
            </a:rPr>
            <a:t>This</a:t>
          </a:r>
          <a:r>
            <a:rPr lang="en-NZ" sz="1100" b="0" baseline="0">
              <a:solidFill>
                <a:schemeClr val="dk1"/>
              </a:solidFill>
              <a:effectLst/>
              <a:latin typeface="+mn-lt"/>
              <a:ea typeface="+mn-ea"/>
              <a:cs typeface="+mn-cs"/>
            </a:rPr>
            <a:t> sheet includes the modelled emissions impact figures across the first three emissions budgets for the ERP policies and measures. Please note that some policies and initiatives were modelled as a package. This is the most granular information that has been compiled across the suite of ERP policies (as of May 2022). For further information on particular rows, please first read the relevant section of the Technical annex or contact the lead agency listed.</a:t>
          </a:r>
          <a:endParaRPr lang="en-NZ"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NZ"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b="1">
              <a:effectLst/>
            </a:rPr>
            <a:t>Paths and baselines</a:t>
          </a:r>
        </a:p>
        <a:p>
          <a:pPr marL="457200" marR="0" lvl="1" indent="0" defTabSz="914400" eaLnBrk="1" fontAlgn="auto" latinLnBrk="0" hangingPunct="1">
            <a:lnSpc>
              <a:spcPct val="100000"/>
            </a:lnSpc>
            <a:spcBef>
              <a:spcPts val="0"/>
            </a:spcBef>
            <a:spcAft>
              <a:spcPts val="0"/>
            </a:spcAft>
            <a:buClrTx/>
            <a:buSzTx/>
            <a:buFontTx/>
            <a:buNone/>
            <a:tabLst/>
            <a:defRPr/>
          </a:pPr>
          <a:r>
            <a:rPr lang="en-NZ" b="0">
              <a:effectLst/>
            </a:rPr>
            <a:t>This sheet contains a sectoral breakdown of </a:t>
          </a:r>
          <a:r>
            <a:rPr lang="en-NZ" sz="1100" b="0">
              <a:solidFill>
                <a:schemeClr val="dk1"/>
              </a:solidFill>
              <a:effectLst/>
              <a:latin typeface="+mn-lt"/>
              <a:ea typeface="+mn-ea"/>
              <a:cs typeface="+mn-cs"/>
            </a:rPr>
            <a:t>the Climate</a:t>
          </a:r>
          <a:r>
            <a:rPr lang="en-NZ" sz="1100" b="0" baseline="0">
              <a:solidFill>
                <a:schemeClr val="dk1"/>
              </a:solidFill>
              <a:effectLst/>
              <a:latin typeface="+mn-lt"/>
              <a:ea typeface="+mn-ea"/>
              <a:cs typeface="+mn-cs"/>
            </a:rPr>
            <a:t> Change</a:t>
          </a:r>
          <a:r>
            <a:rPr lang="en-NZ" sz="1100" b="0">
              <a:solidFill>
                <a:schemeClr val="dk1"/>
              </a:solidFill>
              <a:effectLst/>
              <a:latin typeface="+mn-lt"/>
              <a:ea typeface="+mn-ea"/>
              <a:cs typeface="+mn-cs"/>
            </a:rPr>
            <a:t> Commission's (CCC) demonstration pathway and the Government's baseline emissions</a:t>
          </a:r>
          <a:r>
            <a:rPr lang="en-NZ" sz="1100" b="0" baseline="0">
              <a:solidFill>
                <a:schemeClr val="dk1"/>
              </a:solidFill>
              <a:effectLst/>
              <a:latin typeface="+mn-lt"/>
              <a:ea typeface="+mn-ea"/>
              <a:cs typeface="+mn-cs"/>
            </a:rPr>
            <a:t> </a:t>
          </a:r>
          <a:r>
            <a:rPr lang="en-NZ" sz="1100" b="0">
              <a:solidFill>
                <a:schemeClr val="dk1"/>
              </a:solidFill>
              <a:effectLst/>
              <a:latin typeface="+mn-lt"/>
              <a:ea typeface="+mn-ea"/>
              <a:cs typeface="+mn-cs"/>
            </a:rPr>
            <a:t>projections </a:t>
          </a:r>
          <a:r>
            <a:rPr lang="en-NZ" b="0">
              <a:effectLst/>
            </a:rPr>
            <a:t>by emissions</a:t>
          </a:r>
          <a:r>
            <a:rPr lang="en-NZ" b="0" baseline="0">
              <a:effectLst/>
            </a:rPr>
            <a:t> budget period. </a:t>
          </a:r>
          <a:endParaRPr lang="en-NZ" b="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NZ"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NZ" b="1">
              <a:effectLst/>
            </a:rPr>
            <a:t>Summary aggregate data</a:t>
          </a:r>
        </a:p>
        <a:p>
          <a:pPr marL="457200" marR="0" lvl="1" indent="0" defTabSz="914400" eaLnBrk="1" fontAlgn="auto" latinLnBrk="0" hangingPunct="1">
            <a:lnSpc>
              <a:spcPct val="100000"/>
            </a:lnSpc>
            <a:spcBef>
              <a:spcPts val="0"/>
            </a:spcBef>
            <a:spcAft>
              <a:spcPts val="0"/>
            </a:spcAft>
            <a:buClrTx/>
            <a:buSzTx/>
            <a:buFontTx/>
            <a:buNone/>
            <a:tabLst/>
            <a:defRPr/>
          </a:pPr>
          <a:r>
            <a:rPr lang="en-NZ" b="0">
              <a:effectLst/>
            </a:rPr>
            <a:t>This sheet contains a summary and aggregation of the figures in the modelled policy</a:t>
          </a:r>
          <a:r>
            <a:rPr lang="en-NZ" b="0" baseline="0">
              <a:effectLst/>
            </a:rPr>
            <a:t> impacts in the </a:t>
          </a:r>
          <a:r>
            <a:rPr lang="en-NZ" sz="1100" b="0" i="0" baseline="0">
              <a:solidFill>
                <a:schemeClr val="dk1"/>
              </a:solidFill>
              <a:effectLst/>
              <a:latin typeface="+mn-lt"/>
              <a:ea typeface="+mn-ea"/>
              <a:cs typeface="+mn-cs"/>
            </a:rPr>
            <a:t>'</a:t>
          </a:r>
          <a:r>
            <a:rPr lang="en-NZ" sz="1100" b="0" i="0">
              <a:solidFill>
                <a:schemeClr val="dk1"/>
              </a:solidFill>
              <a:effectLst/>
              <a:latin typeface="+mn-lt"/>
              <a:ea typeface="+mn-ea"/>
              <a:cs typeface="+mn-cs"/>
            </a:rPr>
            <a:t>Policies ERP May 2022' sheet.</a:t>
          </a:r>
          <a:endParaRPr lang="en-NZ" b="0" i="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NZ"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NZ" b="1">
              <a:effectLst/>
            </a:rPr>
            <a:t>Baseline projections timeseries</a:t>
          </a:r>
        </a:p>
        <a:p>
          <a:pPr marL="457200" marR="0" lvl="1" indent="0" defTabSz="914400" eaLnBrk="1" fontAlgn="auto" latinLnBrk="0" hangingPunct="1">
            <a:lnSpc>
              <a:spcPct val="100000"/>
            </a:lnSpc>
            <a:spcBef>
              <a:spcPts val="0"/>
            </a:spcBef>
            <a:spcAft>
              <a:spcPts val="0"/>
            </a:spcAft>
            <a:buClrTx/>
            <a:buSzTx/>
            <a:buFontTx/>
            <a:buNone/>
            <a:tabLst/>
            <a:defRPr/>
          </a:pPr>
          <a:r>
            <a:rPr lang="en-NZ" b="0">
              <a:effectLst/>
            </a:rPr>
            <a:t>This sheet contains the annual</a:t>
          </a:r>
          <a:r>
            <a:rPr lang="en-NZ" b="0" baseline="0">
              <a:effectLst/>
            </a:rPr>
            <a:t> timeseries data for the baseline projections used for the charts and underlying analysis for the ERP.</a:t>
          </a:r>
          <a:endParaRPr lang="en-NZ" b="0">
            <a:effectLst/>
          </a:endParaRPr>
        </a:p>
      </xdr:txBody>
    </xdr:sp>
    <xdr:clientData/>
  </xdr:twoCellAnchor>
  <xdr:twoCellAnchor editAs="oneCell">
    <xdr:from>
      <xdr:col>1</xdr:col>
      <xdr:colOff>1</xdr:colOff>
      <xdr:row>1</xdr:row>
      <xdr:rowOff>28331</xdr:rowOff>
    </xdr:from>
    <xdr:to>
      <xdr:col>4</xdr:col>
      <xdr:colOff>219564</xdr:colOff>
      <xdr:row>4</xdr:row>
      <xdr:rowOff>71882</xdr:rowOff>
    </xdr:to>
    <xdr:pic>
      <xdr:nvPicPr>
        <xdr:cNvPr id="56" name="Picture 1">
          <a:extLst>
            <a:ext uri="{FF2B5EF4-FFF2-40B4-BE49-F238E27FC236}">
              <a16:creationId xmlns:a16="http://schemas.microsoft.com/office/drawing/2014/main" id="{10BF45D1-C12C-49DB-A708-304C94364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59" y="211504"/>
          <a:ext cx="2051538" cy="564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33617</xdr:colOff>
      <xdr:row>54</xdr:row>
      <xdr:rowOff>44823</xdr:rowOff>
    </xdr:from>
    <xdr:to>
      <xdr:col>11</xdr:col>
      <xdr:colOff>200024</xdr:colOff>
      <xdr:row>56</xdr:row>
      <xdr:rowOff>400050</xdr:rowOff>
    </xdr:to>
    <xdr:sp macro="" textlink="">
      <xdr:nvSpPr>
        <xdr:cNvPr id="739" name="TextBox 1">
          <a:extLst>
            <a:ext uri="{FF2B5EF4-FFF2-40B4-BE49-F238E27FC236}">
              <a16:creationId xmlns:a16="http://schemas.microsoft.com/office/drawing/2014/main" id="{0891E35C-F1CA-E493-6CAF-5CBF1D86E7B9}"/>
            </a:ext>
          </a:extLst>
        </xdr:cNvPr>
        <xdr:cNvSpPr txBox="1"/>
      </xdr:nvSpPr>
      <xdr:spPr>
        <a:xfrm>
          <a:off x="100292" y="23723973"/>
          <a:ext cx="9329457" cy="20411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sng" strike="noStrike">
              <a:solidFill>
                <a:schemeClr val="dk1"/>
              </a:solidFill>
              <a:effectLst/>
              <a:latin typeface="+mn-lt"/>
              <a:ea typeface="+mn-ea"/>
              <a:cs typeface="+mn-cs"/>
            </a:rPr>
            <a:t>Notes on impact attribution: </a:t>
          </a:r>
        </a:p>
        <a:p>
          <a:endParaRPr lang="en-NZ" sz="1100" b="1"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 Interactions and overlaps of impact between different policies and measures creates a level of complexity and ambiguity in the attribution of emissions impacts.</a:t>
          </a: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 While this set of policies has not been modelled in an integrated model, potential overlaps in impact have been identified and addressed accordingly. For example, the impact of the expansion of the Government Investment in Decarbonising Industry fund has been adjusted down to account for overlaps with the impact of the changes to the emissions trading scheme (ETS) and national direction for industrial greenhouse gasses. </a:t>
          </a: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 Attributing impacts and making necessary adjustments in a different order could lead to different levels of impacts being attributed</a:t>
          </a:r>
          <a:r>
            <a:rPr lang="en-NZ" sz="1100" b="0" i="0" u="none" strike="noStrike" baseline="0">
              <a:solidFill>
                <a:schemeClr val="dk1"/>
              </a:solidFill>
              <a:effectLst/>
              <a:latin typeface="+mn-lt"/>
              <a:ea typeface="+mn-ea"/>
              <a:cs typeface="+mn-cs"/>
            </a:rPr>
            <a:t> to</a:t>
          </a:r>
          <a:r>
            <a:rPr lang="en-NZ" sz="1100" b="0" i="0" u="none" strike="noStrike">
              <a:solidFill>
                <a:schemeClr val="dk1"/>
              </a:solidFill>
              <a:effectLst/>
              <a:latin typeface="+mn-lt"/>
              <a:ea typeface="+mn-ea"/>
              <a:cs typeface="+mn-cs"/>
            </a:rPr>
            <a:t> individual policies while still summing to the same total impact. </a:t>
          </a:r>
        </a:p>
      </xdr:txBody>
    </xdr:sp>
    <xdr:clientData/>
  </xdr:twoCellAnchor>
  <xdr:twoCellAnchor>
    <xdr:from>
      <xdr:col>1</xdr:col>
      <xdr:colOff>47625</xdr:colOff>
      <xdr:row>57</xdr:row>
      <xdr:rowOff>142875</xdr:rowOff>
    </xdr:from>
    <xdr:to>
      <xdr:col>11</xdr:col>
      <xdr:colOff>214032</xdr:colOff>
      <xdr:row>78</xdr:row>
      <xdr:rowOff>152401</xdr:rowOff>
    </xdr:to>
    <xdr:sp macro="" textlink="">
      <xdr:nvSpPr>
        <xdr:cNvPr id="867" name="TextBox 2">
          <a:extLst>
            <a:ext uri="{FF2B5EF4-FFF2-40B4-BE49-F238E27FC236}">
              <a16:creationId xmlns:a16="http://schemas.microsoft.com/office/drawing/2014/main" id="{6A4B29BD-E63A-4CD0-92EC-E940A262D89B}"/>
            </a:ext>
          </a:extLst>
        </xdr:cNvPr>
        <xdr:cNvSpPr txBox="1"/>
      </xdr:nvSpPr>
      <xdr:spPr>
        <a:xfrm>
          <a:off x="114300" y="25955625"/>
          <a:ext cx="9329457" cy="4638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sng" strike="noStrike">
              <a:solidFill>
                <a:schemeClr val="dk1"/>
              </a:solidFill>
              <a:effectLst/>
              <a:latin typeface="+mn-lt"/>
              <a:ea typeface="+mn-ea"/>
              <a:cs typeface="+mn-cs"/>
            </a:rPr>
            <a:t>Notes on ETS price corridor increase impact figures:</a:t>
          </a:r>
        </a:p>
        <a:p>
          <a:endParaRPr lang="en-NZ"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a:solidFill>
                <a:schemeClr val="dk1"/>
              </a:solidFill>
              <a:effectLst/>
              <a:latin typeface="+mn-lt"/>
              <a:ea typeface="+mn-ea"/>
              <a:cs typeface="+mn-cs"/>
            </a:rPr>
            <a:t>- The terminology used in this spreadsheet ('ETS price corridor increase')</a:t>
          </a:r>
          <a:r>
            <a:rPr lang="en-NZ" sz="1100" b="0" i="0" u="none" strike="noStrike" baseline="0">
              <a:solidFill>
                <a:schemeClr val="dk1"/>
              </a:solidFill>
              <a:effectLst/>
              <a:latin typeface="+mn-lt"/>
              <a:ea typeface="+mn-ea"/>
              <a:cs typeface="+mn-cs"/>
            </a:rPr>
            <a:t> is used consistently with the emissions reduction plan technical annex. These figures intend to capture the emissions impact of the 2021 update of the NZ ETS price control settings </a:t>
          </a:r>
          <a:r>
            <a:rPr lang="en-NZ" sz="1100" b="0" i="0" baseline="0">
              <a:solidFill>
                <a:schemeClr val="dk1"/>
              </a:solidFill>
              <a:effectLst/>
              <a:latin typeface="+mn-lt"/>
              <a:ea typeface="+mn-ea"/>
              <a:cs typeface="+mn-cs"/>
            </a:rPr>
            <a:t>(and where noted, the proposals to restrict permanent exotic forests, if implemented). The modelling also assumes that these settings (i.e., the price floor and ceiling controls, or price corridor) are increased over time in line with the Commission's recommendations of future price control settings (from </a:t>
          </a:r>
          <a:r>
            <a:rPr lang="en-NZ" sz="1100" b="0" i="1" baseline="0">
              <a:solidFill>
                <a:schemeClr val="dk1"/>
              </a:solidFill>
              <a:effectLst/>
              <a:latin typeface="+mn-lt"/>
              <a:ea typeface="+mn-ea"/>
              <a:cs typeface="+mn-cs"/>
            </a:rPr>
            <a:t>Ināia tonu nei: a low emissions future for Aotearoa</a:t>
          </a:r>
          <a:r>
            <a:rPr lang="en-NZ" sz="1100" b="0" i="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NZ" sz="1100" b="0" i="0" baseline="0">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 As above, the ETS impact figures in the emissions reduction plan (and above) are not an</a:t>
          </a:r>
          <a:r>
            <a:rPr lang="en-NZ" sz="1100" b="0" i="0" u="none" strike="noStrike" baseline="0">
              <a:solidFill>
                <a:schemeClr val="dk1"/>
              </a:solidFill>
              <a:effectLst/>
              <a:latin typeface="+mn-lt"/>
              <a:ea typeface="+mn-ea"/>
              <a:cs typeface="+mn-cs"/>
            </a:rPr>
            <a:t> estimate of the 'full impact' of the ETS, as a baseline impact before the price corridor increase is included in the baseline projections</a:t>
          </a:r>
          <a:r>
            <a:rPr lang="en-NZ" sz="1100" b="0" i="0" u="none" strike="noStrike">
              <a:solidFill>
                <a:schemeClr val="dk1"/>
              </a:solidFill>
              <a:effectLst/>
              <a:latin typeface="+mn-lt"/>
              <a:ea typeface="+mn-ea"/>
              <a:cs typeface="+mn-cs"/>
            </a:rPr>
            <a:t>.</a:t>
          </a:r>
        </a:p>
        <a:p>
          <a:endParaRPr lang="en-NZ" sz="1100" b="0" i="0" u="none" strike="noStrike">
            <a:solidFill>
              <a:schemeClr val="dk1"/>
            </a:solidFill>
            <a:effectLst/>
            <a:latin typeface="+mn-lt"/>
            <a:ea typeface="+mn-ea"/>
            <a:cs typeface="+mn-cs"/>
          </a:endParaRPr>
        </a:p>
        <a:p>
          <a:r>
            <a:rPr lang="en-NZ"/>
            <a:t>- </a:t>
          </a:r>
          <a:r>
            <a:rPr lang="en-NZ" sz="1100" b="0" i="0" u="none" strike="noStrike">
              <a:solidFill>
                <a:schemeClr val="dk1"/>
              </a:solidFill>
              <a:effectLst/>
              <a:latin typeface="+mn-lt"/>
              <a:ea typeface="+mn-ea"/>
              <a:cs typeface="+mn-cs"/>
            </a:rPr>
            <a:t>At the time of the release of the emissions reduction plan, the Government had not made final decisions on changes to policy settings in the ETS (which could include the restriction of permanent exotic forests from the Permanent Post 1989 ETS category). If permanent exotics are not restricted, projections estimate a slight decrease in removals in the first emissions budget period. This is due to projected higher levels of exotic afforestation leading to an initial loss of carbon from land clearance and soil carbon change.</a:t>
          </a:r>
          <a:r>
            <a:rPr lang="en-NZ"/>
            <a:t> </a:t>
          </a:r>
        </a:p>
        <a:p>
          <a:endParaRPr lang="en-NZ"/>
        </a:p>
        <a:p>
          <a:r>
            <a:rPr lang="en-NZ" sz="1100" b="0" i="0" u="none" strike="noStrike">
              <a:solidFill>
                <a:schemeClr val="dk1"/>
              </a:solidFill>
              <a:effectLst/>
              <a:latin typeface="+mn-lt"/>
              <a:ea typeface="+mn-ea"/>
              <a:cs typeface="+mn-cs"/>
            </a:rPr>
            <a:t>- The</a:t>
          </a:r>
          <a:r>
            <a:rPr lang="en-NZ" sz="1100" b="0" i="0" u="none" strike="noStrike" baseline="0">
              <a:solidFill>
                <a:schemeClr val="dk1"/>
              </a:solidFill>
              <a:effectLst/>
              <a:latin typeface="+mn-lt"/>
              <a:ea typeface="+mn-ea"/>
              <a:cs typeface="+mn-cs"/>
            </a:rPr>
            <a:t> ETS price corridor impact</a:t>
          </a:r>
          <a:r>
            <a:rPr lang="en-NZ" sz="1100" b="0" i="0" u="none" strike="noStrike">
              <a:solidFill>
                <a:schemeClr val="dk1"/>
              </a:solidFill>
              <a:effectLst/>
              <a:latin typeface="+mn-lt"/>
              <a:ea typeface="+mn-ea"/>
              <a:cs typeface="+mn-cs"/>
            </a:rPr>
            <a:t> figures only include the projected impact of the ETS price corridor on forestry removals and do not include impacts from the other forestry policies in the ERP.</a:t>
          </a:r>
          <a:r>
            <a:rPr lang="en-NZ"/>
            <a:t> </a:t>
          </a:r>
        </a:p>
        <a:p>
          <a:endParaRPr lang="en-NZ"/>
        </a:p>
        <a:p>
          <a:r>
            <a:rPr lang="en-NZ" sz="1100" b="0" i="0" u="none" strike="noStrike">
              <a:solidFill>
                <a:schemeClr val="dk1"/>
              </a:solidFill>
              <a:effectLst/>
              <a:latin typeface="+mn-lt"/>
              <a:ea typeface="+mn-ea"/>
              <a:cs typeface="+mn-cs"/>
            </a:rPr>
            <a:t>- The above estimates related to forestry are 'central' estimates only, and note the effect of restrictions (or no restrictions) to the permanent post-1989 category in the ETS. </a:t>
          </a: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 The impact of pricing agriculture emissions (from 2025, with 95% free allocation) is factored into the </a:t>
          </a:r>
          <a:r>
            <a:rPr lang="en-NZ" sz="1100" b="0" i="1" u="none" strike="noStrike">
              <a:solidFill>
                <a:schemeClr val="dk1"/>
              </a:solidFill>
              <a:effectLst/>
              <a:latin typeface="+mn-lt"/>
              <a:ea typeface="+mn-ea"/>
              <a:cs typeface="+mn-cs"/>
            </a:rPr>
            <a:t>baseline</a:t>
          </a:r>
          <a:r>
            <a:rPr lang="en-NZ" sz="1100" b="0" i="0" u="none" strike="noStrike">
              <a:solidFill>
                <a:schemeClr val="dk1"/>
              </a:solidFill>
              <a:effectLst/>
              <a:latin typeface="+mn-lt"/>
              <a:ea typeface="+mn-ea"/>
              <a:cs typeface="+mn-cs"/>
            </a:rPr>
            <a:t> projections for the ERP. In the ETS impacts above, the reduction in agriculture emissions as a result of a higher price corridor is expected to be predominantly due to the increased incentive to plant new forests and earn NZUs, resulting in land use change from agriculture to forestry.</a:t>
          </a:r>
          <a:r>
            <a:rPr lang="en-NZ"/>
            <a:t> </a:t>
          </a:r>
        </a:p>
        <a:p>
          <a:endParaRPr lang="en-NZ"/>
        </a:p>
        <a:p>
          <a:r>
            <a:rPr lang="en-NZ" sz="1100" b="0" i="0" u="none" strike="noStrike">
              <a:solidFill>
                <a:schemeClr val="dk1"/>
              </a:solidFill>
              <a:effectLst/>
              <a:latin typeface="+mn-lt"/>
              <a:ea typeface="+mn-ea"/>
              <a:cs typeface="+mn-cs"/>
            </a:rPr>
            <a:t>- The impact of the ETS price corridor increase on emissions from some sectors (for example, f-gases and waste) have not been explicitly modelled.</a:t>
          </a:r>
          <a:r>
            <a:rPr lang="en-NZ"/>
            <a:t> </a:t>
          </a:r>
          <a:endParaRPr lang="en-NZ"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552448</xdr:colOff>
      <xdr:row>3</xdr:row>
      <xdr:rowOff>38099</xdr:rowOff>
    </xdr:from>
    <xdr:to>
      <xdr:col>13</xdr:col>
      <xdr:colOff>466725</xdr:colOff>
      <xdr:row>21</xdr:row>
      <xdr:rowOff>152399</xdr:rowOff>
    </xdr:to>
    <xdr:graphicFrame macro="">
      <xdr:nvGraphicFramePr>
        <xdr:cNvPr id="18" name="Chart 1">
          <a:extLst>
            <a:ext uri="{FF2B5EF4-FFF2-40B4-BE49-F238E27FC236}">
              <a16:creationId xmlns:a16="http://schemas.microsoft.com/office/drawing/2014/main" id="{6ADFFF8E-3445-2E82-3AA3-4B7C04CC11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552448</xdr:colOff>
      <xdr:row>22</xdr:row>
      <xdr:rowOff>47625</xdr:rowOff>
    </xdr:from>
    <xdr:to>
      <xdr:col>13</xdr:col>
      <xdr:colOff>485774</xdr:colOff>
      <xdr:row>42</xdr:row>
      <xdr:rowOff>85725</xdr:rowOff>
    </xdr:to>
    <xdr:graphicFrame macro="">
      <xdr:nvGraphicFramePr>
        <xdr:cNvPr id="19" name="Chart 1">
          <a:extLst>
            <a:ext uri="{FF2B5EF4-FFF2-40B4-BE49-F238E27FC236}">
              <a16:creationId xmlns:a16="http://schemas.microsoft.com/office/drawing/2014/main" id="{7DA54158-637B-4213-8B2F-CF24A4BF7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552449</xdr:colOff>
      <xdr:row>1</xdr:row>
      <xdr:rowOff>114300</xdr:rowOff>
    </xdr:from>
    <xdr:to>
      <xdr:col>13</xdr:col>
      <xdr:colOff>476249</xdr:colOff>
      <xdr:row>2</xdr:row>
      <xdr:rowOff>459567</xdr:rowOff>
    </xdr:to>
    <xdr:sp macro="" textlink="">
      <xdr:nvSpPr>
        <xdr:cNvPr id="16" name="TextBox 3">
          <a:extLst>
            <a:ext uri="{FF2B5EF4-FFF2-40B4-BE49-F238E27FC236}">
              <a16:creationId xmlns:a16="http://schemas.microsoft.com/office/drawing/2014/main" id="{910081C1-D1F6-440E-92AA-52A8066007B6}"/>
            </a:ext>
          </a:extLst>
        </xdr:cNvPr>
        <xdr:cNvSpPr txBox="1"/>
      </xdr:nvSpPr>
      <xdr:spPr>
        <a:xfrm>
          <a:off x="8077199" y="295275"/>
          <a:ext cx="5229225" cy="5071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200" b="1"/>
            <a:t>Visual representation of modelled emissions reductions across sectors for emissions</a:t>
          </a:r>
          <a:r>
            <a:rPr lang="en-NZ" sz="1200" b="1" baseline="0"/>
            <a:t> budget period 1</a:t>
          </a:r>
          <a:endParaRPr lang="en-NZ" sz="1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imatechangegovt-my.sharepoint.com/personal/paul_young_climatecommission_govt_nz/Documents/Documents/Copy%20of%20MCht_v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Calc"/>
      <sheetName val="Bespoke_1Y"/>
      <sheetName val="Bespoke_MY"/>
      <sheetName val="Compare_Item"/>
      <sheetName val="Compare_2_Scens"/>
      <sheetName val="Waterfall"/>
      <sheetName val="Saved"/>
      <sheetName val="SelectGraph"/>
      <sheetName val="GHG_metrics"/>
      <sheetName val="Def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2E13-92E8-40EB-839F-7C0EFA9DC79C}">
  <dimension ref="B1:M4"/>
  <sheetViews>
    <sheetView tabSelected="1" zoomScale="130" zoomScaleNormal="130" workbookViewId="0"/>
  </sheetViews>
  <sheetFormatPr defaultRowHeight="12.75" x14ac:dyDescent="0.2"/>
  <cols>
    <col min="1" max="1" width="1.85546875" style="2" customWidth="1"/>
    <col min="2" max="16384" width="9.140625" style="2"/>
  </cols>
  <sheetData>
    <row r="1" spans="2:13" s="11" customFormat="1" ht="14.25" x14ac:dyDescent="0.2">
      <c r="B1" s="11" t="s">
        <v>0</v>
      </c>
    </row>
    <row r="3" spans="2:13" ht="15" x14ac:dyDescent="0.25">
      <c r="B3" s="87"/>
    </row>
    <row r="4" spans="2:13" x14ac:dyDescent="0.2">
      <c r="K4" s="325" t="s">
        <v>205</v>
      </c>
      <c r="L4" s="326"/>
      <c r="M4" s="326"/>
    </row>
  </sheetData>
  <pageMargins left="0.7" right="0.7" top="0.75" bottom="0.75" header="0.3" footer="0.3"/>
  <pageSetup paperSize="9" orientation="portrait" r:id="rId1"/>
  <headerFooter>
    <oddHeader>&amp;C&amp;"Calibri"&amp;9&amp;K000000[IN-CONFIDENCE]&amp;1#</oddHeader>
    <oddFooter>&amp;C&amp;1#&amp;"Calibri"&amp;9&amp;K000000[IN-CONFIDENCE]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13131-29E1-4369-A58A-61B9207227BB}">
  <dimension ref="B1:Q76"/>
  <sheetViews>
    <sheetView showGridLines="0" zoomScale="85" zoomScaleNormal="85" workbookViewId="0">
      <pane ySplit="7" topLeftCell="A8" activePane="bottomLeft" state="frozen"/>
      <selection pane="bottomLeft" activeCell="F39" sqref="F39"/>
    </sheetView>
  </sheetViews>
  <sheetFormatPr defaultRowHeight="12.75" x14ac:dyDescent="0.2"/>
  <cols>
    <col min="1" max="1" width="1" style="22" customWidth="1"/>
    <col min="2" max="2" width="8.5703125" style="22" customWidth="1"/>
    <col min="3" max="3" width="11.42578125" customWidth="1"/>
    <col min="4" max="4" width="10.85546875" bestFit="1" customWidth="1"/>
    <col min="5" max="5" width="23.5703125" bestFit="1" customWidth="1"/>
    <col min="6" max="6" width="55.7109375" bestFit="1" customWidth="1"/>
    <col min="7" max="7" width="10.42578125" customWidth="1"/>
    <col min="8" max="8" width="10.7109375" bestFit="1" customWidth="1"/>
    <col min="9" max="10" width="10.7109375" style="22" customWidth="1"/>
    <col min="11" max="11" width="10.85546875" style="22" customWidth="1"/>
    <col min="12" max="12" width="11.140625" style="22" customWidth="1"/>
    <col min="13" max="15" width="10.85546875" style="22" customWidth="1"/>
    <col min="16" max="16" width="62.7109375" style="22" customWidth="1"/>
    <col min="17" max="16384" width="9.140625" style="22"/>
  </cols>
  <sheetData>
    <row r="1" spans="2:16" s="11" customFormat="1" ht="14.25" x14ac:dyDescent="0.2">
      <c r="B1" s="11" t="s">
        <v>1</v>
      </c>
    </row>
    <row r="2" spans="2:16" customFormat="1" ht="52.5" customHeight="1" x14ac:dyDescent="0.2">
      <c r="B2" s="319" t="s">
        <v>2</v>
      </c>
      <c r="C2" s="319"/>
      <c r="D2" s="319"/>
      <c r="E2" s="319"/>
      <c r="F2" s="319"/>
      <c r="G2" s="319"/>
      <c r="H2" s="319"/>
      <c r="I2" s="319"/>
      <c r="J2" s="319"/>
      <c r="K2" s="319"/>
      <c r="L2" s="319"/>
      <c r="M2" s="319"/>
      <c r="N2" s="319"/>
      <c r="O2" s="319"/>
      <c r="P2" s="319"/>
    </row>
    <row r="3" spans="2:16" customFormat="1" ht="15.75" x14ac:dyDescent="0.2">
      <c r="B3" s="321" t="s">
        <v>3</v>
      </c>
      <c r="C3" s="321"/>
      <c r="D3" s="321"/>
      <c r="E3" s="321"/>
      <c r="F3" s="321"/>
      <c r="G3" s="321"/>
      <c r="H3" s="321"/>
      <c r="I3" s="321"/>
      <c r="J3" s="321"/>
      <c r="K3" s="321"/>
      <c r="L3" s="321"/>
      <c r="M3" s="321"/>
      <c r="N3" s="321"/>
      <c r="O3" s="321"/>
      <c r="P3" s="321"/>
    </row>
    <row r="4" spans="2:16" customFormat="1" ht="6" customHeight="1" x14ac:dyDescent="0.2">
      <c r="B4" s="320" t="s">
        <v>4</v>
      </c>
      <c r="C4" s="320"/>
      <c r="D4" s="320"/>
      <c r="E4" s="320"/>
      <c r="F4" s="320"/>
      <c r="G4" s="320"/>
      <c r="H4" s="320"/>
      <c r="I4" s="320"/>
      <c r="J4" s="320"/>
      <c r="K4" s="320"/>
      <c r="L4" s="320"/>
      <c r="M4" s="320"/>
      <c r="N4" s="320"/>
      <c r="O4" s="320"/>
      <c r="P4" s="320"/>
    </row>
    <row r="5" spans="2:16" customFormat="1" ht="16.5" thickBot="1" x14ac:dyDescent="0.3">
      <c r="B5" s="114" t="s">
        <v>5</v>
      </c>
      <c r="C5" s="114"/>
      <c r="D5" s="115"/>
      <c r="E5" s="115"/>
      <c r="F5" s="115"/>
      <c r="G5" s="115"/>
      <c r="H5" s="115"/>
      <c r="I5" s="115"/>
      <c r="J5" s="115"/>
      <c r="K5" s="115"/>
      <c r="L5" s="115"/>
      <c r="M5" s="115"/>
      <c r="N5" s="115"/>
      <c r="O5" s="115"/>
      <c r="P5" s="115"/>
    </row>
    <row r="6" spans="2:16" customFormat="1" x14ac:dyDescent="0.2">
      <c r="B6" s="31"/>
      <c r="C6" s="2"/>
      <c r="D6" s="2"/>
      <c r="E6" s="2"/>
      <c r="F6" s="2"/>
      <c r="G6" s="32" t="s">
        <v>6</v>
      </c>
      <c r="H6" s="33"/>
      <c r="I6" s="33"/>
      <c r="J6" s="32" t="s">
        <v>7</v>
      </c>
      <c r="K6" s="33"/>
      <c r="L6" s="33"/>
      <c r="M6" s="32" t="s">
        <v>8</v>
      </c>
      <c r="N6" s="33"/>
      <c r="O6" s="33"/>
      <c r="P6" s="34"/>
    </row>
    <row r="7" spans="2:16" customFormat="1" ht="92.25" customHeight="1" x14ac:dyDescent="0.2">
      <c r="B7" s="35" t="s">
        <v>9</v>
      </c>
      <c r="C7" s="35" t="s">
        <v>10</v>
      </c>
      <c r="D7" s="35" t="s">
        <v>11</v>
      </c>
      <c r="E7" s="35" t="s">
        <v>12</v>
      </c>
      <c r="F7" s="35" t="s">
        <v>13</v>
      </c>
      <c r="G7" s="25" t="s">
        <v>14</v>
      </c>
      <c r="H7" s="26" t="s">
        <v>15</v>
      </c>
      <c r="I7" s="26" t="s">
        <v>16</v>
      </c>
      <c r="J7" s="27" t="s">
        <v>14</v>
      </c>
      <c r="K7" s="28" t="s">
        <v>15</v>
      </c>
      <c r="L7" s="28" t="s">
        <v>16</v>
      </c>
      <c r="M7" s="29" t="s">
        <v>14</v>
      </c>
      <c r="N7" s="30" t="s">
        <v>15</v>
      </c>
      <c r="O7" s="30" t="s">
        <v>16</v>
      </c>
      <c r="P7" s="35" t="s">
        <v>17</v>
      </c>
    </row>
    <row r="8" spans="2:16" customFormat="1" ht="140.25" x14ac:dyDescent="0.2">
      <c r="B8" s="36" t="s">
        <v>18</v>
      </c>
      <c r="C8" s="37" t="s">
        <v>19</v>
      </c>
      <c r="D8" s="38" t="s">
        <v>20</v>
      </c>
      <c r="E8" s="38" t="str">
        <f t="shared" ref="E8:E35" si="0">_xlfn.CONCAT(C8:D8)</f>
        <v>TransportRange</v>
      </c>
      <c r="F8" s="39" t="s">
        <v>21</v>
      </c>
      <c r="G8" s="235">
        <v>-1794</v>
      </c>
      <c r="H8" s="236">
        <v>-6334</v>
      </c>
      <c r="I8" s="237">
        <v>-9397</v>
      </c>
      <c r="J8" s="238">
        <v>-1718</v>
      </c>
      <c r="K8" s="239">
        <v>-5883</v>
      </c>
      <c r="L8" s="240">
        <v>-8283</v>
      </c>
      <c r="M8" s="241">
        <v>-1873</v>
      </c>
      <c r="N8" s="242">
        <v>-6820</v>
      </c>
      <c r="O8" s="243">
        <v>-10595</v>
      </c>
      <c r="P8" s="39" t="s">
        <v>22</v>
      </c>
    </row>
    <row r="9" spans="2:16" customFormat="1" ht="102" customHeight="1" x14ac:dyDescent="0.2">
      <c r="B9" s="36" t="s">
        <v>23</v>
      </c>
      <c r="C9" s="37" t="s">
        <v>24</v>
      </c>
      <c r="D9" s="38" t="s">
        <v>20</v>
      </c>
      <c r="E9" s="38" t="str">
        <f t="shared" si="0"/>
        <v>WasteRange</v>
      </c>
      <c r="F9" s="39" t="s">
        <v>25</v>
      </c>
      <c r="G9" s="244">
        <v>-311</v>
      </c>
      <c r="H9" s="245">
        <v>-2329</v>
      </c>
      <c r="I9" s="246">
        <v>-4195</v>
      </c>
      <c r="J9" s="247">
        <v>-225</v>
      </c>
      <c r="K9" s="248">
        <v>-1922</v>
      </c>
      <c r="L9" s="249">
        <v>-3795</v>
      </c>
      <c r="M9" s="250">
        <v>-386</v>
      </c>
      <c r="N9" s="251">
        <v>-2679</v>
      </c>
      <c r="O9" s="252">
        <v>-4533</v>
      </c>
      <c r="P9" s="39" t="s">
        <v>26</v>
      </c>
    </row>
    <row r="10" spans="2:16" customFormat="1" ht="38.25" x14ac:dyDescent="0.2">
      <c r="B10" s="36" t="s">
        <v>23</v>
      </c>
      <c r="C10" s="37" t="s">
        <v>27</v>
      </c>
      <c r="D10" s="40" t="s">
        <v>20</v>
      </c>
      <c r="E10" s="38" t="str">
        <f t="shared" si="0"/>
        <v>F-gasesRange</v>
      </c>
      <c r="F10" s="39" t="s">
        <v>28</v>
      </c>
      <c r="G10" s="235">
        <v>-329.73231223827645</v>
      </c>
      <c r="H10" s="236">
        <v>-693.34510233692731</v>
      </c>
      <c r="I10" s="237">
        <v>-1266.6323736273441</v>
      </c>
      <c r="J10" s="238">
        <v>-128.29827184785657</v>
      </c>
      <c r="K10" s="239">
        <v>-349.13759020989397</v>
      </c>
      <c r="L10" s="240">
        <v>-854.98513044384993</v>
      </c>
      <c r="M10" s="241">
        <v>-531.16635262869636</v>
      </c>
      <c r="N10" s="242">
        <v>-1037.5526144639607</v>
      </c>
      <c r="O10" s="243">
        <v>-1678.2796168108384</v>
      </c>
      <c r="P10" s="39" t="s">
        <v>29</v>
      </c>
    </row>
    <row r="11" spans="2:16" customFormat="1" ht="38.25" x14ac:dyDescent="0.2">
      <c r="B11" s="36" t="s">
        <v>30</v>
      </c>
      <c r="C11" s="37" t="s">
        <v>31</v>
      </c>
      <c r="D11" s="40" t="s">
        <v>20</v>
      </c>
      <c r="E11" s="38" t="str">
        <f t="shared" si="0"/>
        <v>AgricultureRange</v>
      </c>
      <c r="F11" s="39" t="s">
        <v>32</v>
      </c>
      <c r="G11" s="235">
        <v>-1061</v>
      </c>
      <c r="H11" s="236">
        <v>-26929</v>
      </c>
      <c r="I11" s="237">
        <v>-45073</v>
      </c>
      <c r="J11" s="238">
        <v>0</v>
      </c>
      <c r="K11" s="239">
        <v>-3825</v>
      </c>
      <c r="L11" s="240">
        <v>-19061</v>
      </c>
      <c r="M11" s="241">
        <v>-2330</v>
      </c>
      <c r="N11" s="242">
        <v>-53791</v>
      </c>
      <c r="O11" s="243">
        <v>-64086</v>
      </c>
      <c r="P11" s="39" t="s">
        <v>33</v>
      </c>
    </row>
    <row r="12" spans="2:16" customFormat="1" ht="38.25" x14ac:dyDescent="0.2">
      <c r="B12" s="36" t="s">
        <v>30</v>
      </c>
      <c r="C12" s="37" t="s">
        <v>31</v>
      </c>
      <c r="D12" s="40" t="s">
        <v>34</v>
      </c>
      <c r="E12" s="38" t="str">
        <f t="shared" si="0"/>
        <v>AgricultureSingular</v>
      </c>
      <c r="F12" s="39" t="s">
        <v>35</v>
      </c>
      <c r="G12" s="253">
        <v>-326</v>
      </c>
      <c r="H12" s="254">
        <v>0</v>
      </c>
      <c r="I12" s="255">
        <v>0</v>
      </c>
      <c r="J12" s="256"/>
      <c r="K12" s="257"/>
      <c r="L12" s="258"/>
      <c r="M12" s="256"/>
      <c r="N12" s="257"/>
      <c r="O12" s="258"/>
      <c r="P12" s="39" t="s">
        <v>36</v>
      </c>
    </row>
    <row r="13" spans="2:16" customFormat="1" ht="39.75" customHeight="1" x14ac:dyDescent="0.2">
      <c r="B13" s="21" t="s">
        <v>37</v>
      </c>
      <c r="C13" s="41" t="s">
        <v>38</v>
      </c>
      <c r="D13" s="42" t="s">
        <v>20</v>
      </c>
      <c r="E13" s="42" t="str">
        <f t="shared" si="0"/>
        <v>Energy and IndustryRange</v>
      </c>
      <c r="F13" s="43" t="s">
        <v>39</v>
      </c>
      <c r="G13" s="259">
        <v>-24</v>
      </c>
      <c r="H13" s="260">
        <v>0</v>
      </c>
      <c r="I13" s="261">
        <v>0</v>
      </c>
      <c r="J13" s="262">
        <v>0</v>
      </c>
      <c r="K13" s="263">
        <v>0</v>
      </c>
      <c r="L13" s="264">
        <v>0</v>
      </c>
      <c r="M13" s="265">
        <v>-48</v>
      </c>
      <c r="N13" s="266">
        <v>0</v>
      </c>
      <c r="O13" s="267">
        <v>0</v>
      </c>
      <c r="P13" s="39" t="s">
        <v>40</v>
      </c>
    </row>
    <row r="14" spans="2:16" customFormat="1" ht="25.5" x14ac:dyDescent="0.2">
      <c r="B14" s="44" t="s">
        <v>37</v>
      </c>
      <c r="C14" s="45" t="s">
        <v>38</v>
      </c>
      <c r="D14" s="40" t="s">
        <v>34</v>
      </c>
      <c r="E14" s="40" t="str">
        <f t="shared" si="0"/>
        <v>Energy and IndustrySingular</v>
      </c>
      <c r="F14" s="20" t="s">
        <v>41</v>
      </c>
      <c r="G14" s="253">
        <v>-197</v>
      </c>
      <c r="H14" s="254">
        <v>0</v>
      </c>
      <c r="I14" s="255">
        <v>0</v>
      </c>
      <c r="J14" s="268"/>
      <c r="K14" s="269"/>
      <c r="L14" s="270"/>
      <c r="M14" s="268"/>
      <c r="N14" s="269"/>
      <c r="O14" s="270"/>
      <c r="P14" s="39" t="s">
        <v>40</v>
      </c>
    </row>
    <row r="15" spans="2:16" customFormat="1" ht="25.5" x14ac:dyDescent="0.2">
      <c r="B15" s="44" t="s">
        <v>37</v>
      </c>
      <c r="C15" s="45" t="s">
        <v>38</v>
      </c>
      <c r="D15" s="40" t="s">
        <v>34</v>
      </c>
      <c r="E15" s="40" t="str">
        <f t="shared" si="0"/>
        <v>Energy and IndustrySingular</v>
      </c>
      <c r="F15" s="20" t="s">
        <v>42</v>
      </c>
      <c r="G15" s="253">
        <v>-305</v>
      </c>
      <c r="H15" s="254">
        <v>0</v>
      </c>
      <c r="I15" s="255">
        <v>0</v>
      </c>
      <c r="J15" s="268"/>
      <c r="K15" s="269"/>
      <c r="L15" s="270"/>
      <c r="M15" s="268"/>
      <c r="N15" s="269"/>
      <c r="O15" s="270"/>
      <c r="P15" s="39" t="s">
        <v>40</v>
      </c>
    </row>
    <row r="16" spans="2:16" customFormat="1" ht="63.75" x14ac:dyDescent="0.2">
      <c r="B16" s="44" t="s">
        <v>37</v>
      </c>
      <c r="C16" s="45" t="s">
        <v>38</v>
      </c>
      <c r="D16" s="40" t="s">
        <v>34</v>
      </c>
      <c r="E16" s="40" t="str">
        <f t="shared" si="0"/>
        <v>Energy and IndustrySingular</v>
      </c>
      <c r="F16" s="20" t="s">
        <v>43</v>
      </c>
      <c r="G16" s="253">
        <v>0</v>
      </c>
      <c r="H16" s="254">
        <v>300</v>
      </c>
      <c r="I16" s="255">
        <v>300</v>
      </c>
      <c r="J16" s="268"/>
      <c r="K16" s="269"/>
      <c r="L16" s="270"/>
      <c r="M16" s="268"/>
      <c r="N16" s="269"/>
      <c r="O16" s="270"/>
      <c r="P16" s="39" t="s">
        <v>44</v>
      </c>
    </row>
    <row r="17" spans="2:16" customFormat="1" ht="38.25" x14ac:dyDescent="0.2">
      <c r="B17" s="44" t="s">
        <v>23</v>
      </c>
      <c r="C17" s="45" t="s">
        <v>38</v>
      </c>
      <c r="D17" s="40" t="s">
        <v>20</v>
      </c>
      <c r="E17" s="40" t="str">
        <f t="shared" si="0"/>
        <v>Energy and IndustryRange</v>
      </c>
      <c r="F17" s="20" t="s">
        <v>45</v>
      </c>
      <c r="G17" s="253">
        <v>-1269.5</v>
      </c>
      <c r="H17" s="254">
        <v>-6424.7882214652309</v>
      </c>
      <c r="I17" s="255">
        <v>-9037.4423638548105</v>
      </c>
      <c r="J17" s="271">
        <v>0</v>
      </c>
      <c r="K17" s="272">
        <v>-6091.0256321408779</v>
      </c>
      <c r="L17" s="273">
        <v>-8335.3605098484186</v>
      </c>
      <c r="M17" s="274">
        <v>-2539</v>
      </c>
      <c r="N17" s="275">
        <v>-6758.5508107895839</v>
      </c>
      <c r="O17" s="276">
        <v>-9739.5242178612025</v>
      </c>
      <c r="P17" s="20" t="s">
        <v>46</v>
      </c>
    </row>
    <row r="18" spans="2:16" customFormat="1" ht="38.25" x14ac:dyDescent="0.2">
      <c r="B18" s="46" t="s">
        <v>23</v>
      </c>
      <c r="C18" s="47" t="s">
        <v>38</v>
      </c>
      <c r="D18" s="40" t="s">
        <v>20</v>
      </c>
      <c r="E18" s="48" t="str">
        <f t="shared" si="0"/>
        <v>Energy and IndustryRange</v>
      </c>
      <c r="F18" s="49" t="s">
        <v>47</v>
      </c>
      <c r="G18" s="277">
        <v>-6.5</v>
      </c>
      <c r="H18" s="278">
        <v>-794.92283677608293</v>
      </c>
      <c r="I18" s="279">
        <v>-2238.4243003955717</v>
      </c>
      <c r="J18" s="280">
        <v>0</v>
      </c>
      <c r="K18" s="281">
        <v>-769.09994795701868</v>
      </c>
      <c r="L18" s="282">
        <v>-2169.9383543123613</v>
      </c>
      <c r="M18" s="283">
        <v>-13</v>
      </c>
      <c r="N18" s="284">
        <v>-820.74572559514718</v>
      </c>
      <c r="O18" s="285">
        <v>-2306.9102464787825</v>
      </c>
      <c r="P18" s="20" t="s">
        <v>46</v>
      </c>
    </row>
    <row r="19" spans="2:16" customFormat="1" ht="25.5" x14ac:dyDescent="0.2">
      <c r="B19" s="44" t="s">
        <v>37</v>
      </c>
      <c r="C19" s="45" t="s">
        <v>38</v>
      </c>
      <c r="D19" s="40" t="s">
        <v>20</v>
      </c>
      <c r="E19" s="40" t="str">
        <f t="shared" si="0"/>
        <v>Energy and IndustryRange</v>
      </c>
      <c r="F19" s="20" t="s">
        <v>48</v>
      </c>
      <c r="G19" s="286">
        <v>-24</v>
      </c>
      <c r="H19" s="287">
        <v>-207</v>
      </c>
      <c r="I19" s="288">
        <v>-387</v>
      </c>
      <c r="J19" s="205">
        <v>-19.200000000000003</v>
      </c>
      <c r="K19" s="206">
        <v>-165.60000000000002</v>
      </c>
      <c r="L19" s="207">
        <v>-309.60000000000002</v>
      </c>
      <c r="M19" s="208">
        <v>-28.799999999999997</v>
      </c>
      <c r="N19" s="209">
        <v>-248.39999999999998</v>
      </c>
      <c r="O19" s="210">
        <v>-464.4</v>
      </c>
      <c r="P19" s="39" t="s">
        <v>49</v>
      </c>
    </row>
    <row r="20" spans="2:16" customFormat="1" ht="27.75" customHeight="1" x14ac:dyDescent="0.2">
      <c r="B20" s="36" t="s">
        <v>37</v>
      </c>
      <c r="C20" s="37" t="s">
        <v>38</v>
      </c>
      <c r="D20" s="40" t="s">
        <v>20</v>
      </c>
      <c r="E20" s="38" t="str">
        <f t="shared" si="0"/>
        <v>Energy and IndustryRange</v>
      </c>
      <c r="F20" s="39" t="s">
        <v>50</v>
      </c>
      <c r="G20" s="235">
        <v>0</v>
      </c>
      <c r="H20" s="289">
        <v>-2980.2889417586862</v>
      </c>
      <c r="I20" s="290">
        <v>-4753.5655356600146</v>
      </c>
      <c r="J20" s="238">
        <v>0</v>
      </c>
      <c r="K20" s="291">
        <v>-1299.8744199021035</v>
      </c>
      <c r="L20" s="292">
        <v>-2934.7011358392201</v>
      </c>
      <c r="M20" s="241">
        <v>0</v>
      </c>
      <c r="N20" s="293">
        <v>-4660.7034636152694</v>
      </c>
      <c r="O20" s="294">
        <v>-8113.5655356600146</v>
      </c>
      <c r="P20" s="39" t="s">
        <v>49</v>
      </c>
    </row>
    <row r="21" spans="2:16" customFormat="1" ht="76.5" x14ac:dyDescent="0.2">
      <c r="B21" s="44" t="s">
        <v>23</v>
      </c>
      <c r="C21" s="45" t="s">
        <v>38</v>
      </c>
      <c r="D21" s="40" t="s">
        <v>20</v>
      </c>
      <c r="E21" s="40" t="str">
        <f t="shared" si="0"/>
        <v>Energy and IndustryRange</v>
      </c>
      <c r="F21" s="20" t="s">
        <v>51</v>
      </c>
      <c r="G21" s="253">
        <v>-314</v>
      </c>
      <c r="H21" s="254">
        <v>-599.5</v>
      </c>
      <c r="I21" s="255">
        <v>-688.5</v>
      </c>
      <c r="J21" s="271">
        <v>-202</v>
      </c>
      <c r="K21" s="272">
        <v>-354</v>
      </c>
      <c r="L21" s="273">
        <v>-375</v>
      </c>
      <c r="M21" s="274">
        <v>-426</v>
      </c>
      <c r="N21" s="275">
        <v>-845</v>
      </c>
      <c r="O21" s="276">
        <v>-1002</v>
      </c>
      <c r="P21" s="20" t="s">
        <v>52</v>
      </c>
    </row>
    <row r="22" spans="2:16" customFormat="1" ht="76.5" x14ac:dyDescent="0.2">
      <c r="B22" s="44" t="s">
        <v>23</v>
      </c>
      <c r="C22" s="45" t="s">
        <v>38</v>
      </c>
      <c r="D22" s="40" t="s">
        <v>20</v>
      </c>
      <c r="E22" s="40" t="str">
        <f t="shared" si="0"/>
        <v>Energy and IndustryRange</v>
      </c>
      <c r="F22" s="20" t="s">
        <v>53</v>
      </c>
      <c r="G22" s="253">
        <v>-64.5</v>
      </c>
      <c r="H22" s="254">
        <v>-75</v>
      </c>
      <c r="I22" s="255">
        <v>-19</v>
      </c>
      <c r="J22" s="271">
        <v>-42</v>
      </c>
      <c r="K22" s="272">
        <v>-49</v>
      </c>
      <c r="L22" s="273">
        <v>-12</v>
      </c>
      <c r="M22" s="274">
        <v>-87</v>
      </c>
      <c r="N22" s="275">
        <v>-101</v>
      </c>
      <c r="O22" s="276">
        <v>-26</v>
      </c>
      <c r="P22" s="20" t="s">
        <v>54</v>
      </c>
    </row>
    <row r="23" spans="2:16" customFormat="1" ht="33.75" customHeight="1" x14ac:dyDescent="0.2">
      <c r="B23" s="20" t="s">
        <v>55</v>
      </c>
      <c r="C23" s="45" t="s">
        <v>38</v>
      </c>
      <c r="D23" s="40" t="s">
        <v>20</v>
      </c>
      <c r="E23" s="40" t="str">
        <f t="shared" si="0"/>
        <v>Energy and IndustryRange</v>
      </c>
      <c r="F23" s="20" t="s">
        <v>56</v>
      </c>
      <c r="G23" s="253">
        <v>-1276</v>
      </c>
      <c r="H23" s="254">
        <v>-10457</v>
      </c>
      <c r="I23" s="255">
        <v>-8478</v>
      </c>
      <c r="J23" s="271">
        <v>-759.06665047430295</v>
      </c>
      <c r="K23" s="272">
        <v>-4215.1913678307601</v>
      </c>
      <c r="L23" s="273">
        <v>-3096.6039684779298</v>
      </c>
      <c r="M23" s="274">
        <v>-1276</v>
      </c>
      <c r="N23" s="275">
        <v>-10457</v>
      </c>
      <c r="O23" s="276">
        <v>-8478</v>
      </c>
      <c r="P23" s="39" t="s">
        <v>57</v>
      </c>
    </row>
    <row r="24" spans="2:16" customFormat="1" ht="25.5" x14ac:dyDescent="0.2">
      <c r="B24" s="21" t="s">
        <v>55</v>
      </c>
      <c r="C24" s="41" t="s">
        <v>38</v>
      </c>
      <c r="D24" s="42" t="s">
        <v>34</v>
      </c>
      <c r="E24" s="42" t="str">
        <f t="shared" si="0"/>
        <v>Energy and IndustrySingular</v>
      </c>
      <c r="F24" s="43" t="s">
        <v>58</v>
      </c>
      <c r="G24" s="259">
        <v>-147</v>
      </c>
      <c r="H24" s="260">
        <v>-681</v>
      </c>
      <c r="I24" s="261">
        <v>-539</v>
      </c>
      <c r="J24" s="262"/>
      <c r="K24" s="263"/>
      <c r="L24" s="264"/>
      <c r="M24" s="265"/>
      <c r="N24" s="266"/>
      <c r="O24" s="267"/>
      <c r="P24" s="39" t="s">
        <v>59</v>
      </c>
    </row>
    <row r="25" spans="2:16" customFormat="1" ht="25.5" x14ac:dyDescent="0.2">
      <c r="B25" s="44" t="s">
        <v>55</v>
      </c>
      <c r="C25" s="45" t="s">
        <v>38</v>
      </c>
      <c r="D25" s="40" t="s">
        <v>20</v>
      </c>
      <c r="E25" s="40" t="str">
        <f t="shared" si="0"/>
        <v>Energy and IndustryRange</v>
      </c>
      <c r="F25" s="20" t="s">
        <v>60</v>
      </c>
      <c r="G25" s="253">
        <v>-181</v>
      </c>
      <c r="H25" s="254">
        <v>-1027</v>
      </c>
      <c r="I25" s="255">
        <v>-1289</v>
      </c>
      <c r="J25" s="271">
        <v>-82</v>
      </c>
      <c r="K25" s="272">
        <v>-482</v>
      </c>
      <c r="L25" s="273">
        <v>-643</v>
      </c>
      <c r="M25" s="274">
        <v>-181</v>
      </c>
      <c r="N25" s="275">
        <v>-1027</v>
      </c>
      <c r="O25" s="276">
        <v>-1289</v>
      </c>
      <c r="P25" s="39" t="s">
        <v>59</v>
      </c>
    </row>
    <row r="26" spans="2:16" customFormat="1" ht="55.5" customHeight="1" x14ac:dyDescent="0.2">
      <c r="B26" s="44" t="s">
        <v>55</v>
      </c>
      <c r="C26" s="45" t="s">
        <v>38</v>
      </c>
      <c r="D26" s="40" t="s">
        <v>34</v>
      </c>
      <c r="E26" s="40" t="str">
        <f t="shared" si="0"/>
        <v>Energy and IndustrySingular</v>
      </c>
      <c r="F26" s="20" t="s">
        <v>61</v>
      </c>
      <c r="G26" s="253">
        <v>-716</v>
      </c>
      <c r="H26" s="254">
        <v>-1653</v>
      </c>
      <c r="I26" s="255">
        <v>-991</v>
      </c>
      <c r="J26" s="268"/>
      <c r="K26" s="269"/>
      <c r="L26" s="270"/>
      <c r="M26" s="268"/>
      <c r="N26" s="269"/>
      <c r="O26" s="270"/>
      <c r="P26" s="39" t="s">
        <v>62</v>
      </c>
    </row>
    <row r="27" spans="2:16" customFormat="1" ht="51" x14ac:dyDescent="0.2">
      <c r="B27" s="44" t="s">
        <v>55</v>
      </c>
      <c r="C27" s="45" t="s">
        <v>38</v>
      </c>
      <c r="D27" s="40" t="s">
        <v>20</v>
      </c>
      <c r="E27" s="40" t="str">
        <f t="shared" si="0"/>
        <v>Energy and IndustryRange</v>
      </c>
      <c r="F27" s="20" t="s">
        <v>63</v>
      </c>
      <c r="G27" s="253">
        <v>-58</v>
      </c>
      <c r="H27" s="254">
        <v>-87.5</v>
      </c>
      <c r="I27" s="255">
        <v>0</v>
      </c>
      <c r="J27" s="271">
        <v>-84</v>
      </c>
      <c r="K27" s="272">
        <v>-134</v>
      </c>
      <c r="L27" s="273">
        <v>0</v>
      </c>
      <c r="M27" s="274">
        <v>-32</v>
      </c>
      <c r="N27" s="275">
        <v>-41</v>
      </c>
      <c r="O27" s="276">
        <v>0</v>
      </c>
      <c r="P27" s="57" t="s">
        <v>64</v>
      </c>
    </row>
    <row r="28" spans="2:16" customFormat="1" ht="25.5" x14ac:dyDescent="0.2">
      <c r="B28" s="21" t="s">
        <v>55</v>
      </c>
      <c r="C28" s="41" t="s">
        <v>38</v>
      </c>
      <c r="D28" s="42" t="s">
        <v>20</v>
      </c>
      <c r="E28" s="42" t="str">
        <f t="shared" si="0"/>
        <v>Energy and IndustryRange</v>
      </c>
      <c r="F28" s="21" t="s">
        <v>65</v>
      </c>
      <c r="G28" s="295">
        <v>-182.5</v>
      </c>
      <c r="H28" s="296">
        <v>-552.5</v>
      </c>
      <c r="I28" s="297">
        <v>-370.5</v>
      </c>
      <c r="J28" s="298">
        <v>-181</v>
      </c>
      <c r="K28" s="299">
        <v>-527</v>
      </c>
      <c r="L28" s="300">
        <v>-187</v>
      </c>
      <c r="M28" s="301">
        <v>-184</v>
      </c>
      <c r="N28" s="302">
        <v>-578</v>
      </c>
      <c r="O28" s="303">
        <v>-554</v>
      </c>
      <c r="P28" s="39" t="s">
        <v>59</v>
      </c>
    </row>
    <row r="29" spans="2:16" customFormat="1" ht="25.5" x14ac:dyDescent="0.2">
      <c r="B29" s="46" t="s">
        <v>55</v>
      </c>
      <c r="C29" s="47" t="s">
        <v>38</v>
      </c>
      <c r="D29" s="40" t="s">
        <v>34</v>
      </c>
      <c r="E29" s="48" t="str">
        <f t="shared" si="0"/>
        <v>Energy and IndustrySingular</v>
      </c>
      <c r="F29" s="47" t="s">
        <v>66</v>
      </c>
      <c r="G29" s="304">
        <v>-2.66</v>
      </c>
      <c r="H29" s="305">
        <v>-18.123000000000001</v>
      </c>
      <c r="I29" s="306">
        <v>-22.850999999999999</v>
      </c>
      <c r="J29" s="307"/>
      <c r="K29" s="308"/>
      <c r="L29" s="309"/>
      <c r="M29" s="307"/>
      <c r="N29" s="308"/>
      <c r="O29" s="309"/>
      <c r="P29" s="39" t="s">
        <v>59</v>
      </c>
    </row>
    <row r="30" spans="2:16" customFormat="1" ht="51" x14ac:dyDescent="0.2">
      <c r="B30" s="44" t="s">
        <v>30</v>
      </c>
      <c r="C30" s="45" t="s">
        <v>67</v>
      </c>
      <c r="D30" s="40" t="s">
        <v>34</v>
      </c>
      <c r="E30" s="40" t="str">
        <f t="shared" si="0"/>
        <v>ForestrySingular</v>
      </c>
      <c r="F30" s="45" t="s">
        <v>68</v>
      </c>
      <c r="G30" s="223">
        <v>45.9</v>
      </c>
      <c r="H30" s="224">
        <v>-522.9</v>
      </c>
      <c r="I30" s="225">
        <v>-1037.5</v>
      </c>
      <c r="J30" s="226"/>
      <c r="K30" s="227"/>
      <c r="L30" s="228"/>
      <c r="M30" s="226"/>
      <c r="N30" s="227"/>
      <c r="O30" s="228"/>
      <c r="P30" s="39" t="s">
        <v>69</v>
      </c>
    </row>
    <row r="31" spans="2:16" customFormat="1" ht="25.5" x14ac:dyDescent="0.2">
      <c r="B31" s="21" t="s">
        <v>30</v>
      </c>
      <c r="C31" s="41" t="s">
        <v>67</v>
      </c>
      <c r="D31" s="42" t="s">
        <v>34</v>
      </c>
      <c r="E31" s="42" t="str">
        <f t="shared" si="0"/>
        <v>ForestrySingular</v>
      </c>
      <c r="F31" s="41" t="s">
        <v>70</v>
      </c>
      <c r="G31" s="310">
        <v>-16.100000000000001</v>
      </c>
      <c r="H31" s="296">
        <v>-873.5</v>
      </c>
      <c r="I31" s="297">
        <v>-3038</v>
      </c>
      <c r="J31" s="311"/>
      <c r="K31" s="312"/>
      <c r="L31" s="313"/>
      <c r="M31" s="311"/>
      <c r="N31" s="312"/>
      <c r="O31" s="313"/>
      <c r="P31" s="39" t="s">
        <v>71</v>
      </c>
    </row>
    <row r="32" spans="2:16" customFormat="1" ht="25.5" x14ac:dyDescent="0.2">
      <c r="B32" s="44" t="s">
        <v>30</v>
      </c>
      <c r="C32" s="45" t="s">
        <v>67</v>
      </c>
      <c r="D32" s="40" t="s">
        <v>34</v>
      </c>
      <c r="E32" s="40" t="str">
        <f t="shared" si="0"/>
        <v>ForestrySingular</v>
      </c>
      <c r="F32" s="45" t="s">
        <v>72</v>
      </c>
      <c r="G32" s="223">
        <v>-171</v>
      </c>
      <c r="H32" s="224">
        <v>-2791</v>
      </c>
      <c r="I32" s="225">
        <v>-6387</v>
      </c>
      <c r="J32" s="226"/>
      <c r="K32" s="227"/>
      <c r="L32" s="228"/>
      <c r="M32" s="226"/>
      <c r="N32" s="227"/>
      <c r="O32" s="228"/>
      <c r="P32" s="39" t="s">
        <v>73</v>
      </c>
    </row>
    <row r="33" spans="2:17" customFormat="1" ht="51" x14ac:dyDescent="0.2">
      <c r="B33" s="36" t="s">
        <v>30</v>
      </c>
      <c r="C33" s="37" t="s">
        <v>67</v>
      </c>
      <c r="D33" s="40" t="s">
        <v>34</v>
      </c>
      <c r="E33" s="38" t="str">
        <f t="shared" si="0"/>
        <v>ForestrySingular</v>
      </c>
      <c r="F33" s="37" t="s">
        <v>74</v>
      </c>
      <c r="G33" s="235">
        <v>264.4291655238078</v>
      </c>
      <c r="H33" s="236">
        <v>-1610.8727538095309</v>
      </c>
      <c r="I33" s="237">
        <v>-36737.633185137849</v>
      </c>
      <c r="J33" s="256"/>
      <c r="K33" s="257"/>
      <c r="L33" s="258"/>
      <c r="M33" s="256"/>
      <c r="N33" s="257"/>
      <c r="O33" s="258"/>
      <c r="P33" s="39" t="s">
        <v>75</v>
      </c>
    </row>
    <row r="34" spans="2:17" customFormat="1" ht="78" customHeight="1" x14ac:dyDescent="0.2">
      <c r="B34" s="44" t="s">
        <v>30</v>
      </c>
      <c r="C34" s="45" t="s">
        <v>67</v>
      </c>
      <c r="D34" s="40" t="s">
        <v>34</v>
      </c>
      <c r="E34" s="40" t="str">
        <f t="shared" si="0"/>
        <v>ForestrySingular</v>
      </c>
      <c r="F34" s="20" t="s">
        <v>76</v>
      </c>
      <c r="G34" s="253">
        <v>-376.37939999999998</v>
      </c>
      <c r="H34" s="254">
        <v>3369.0649100000001</v>
      </c>
      <c r="I34" s="255">
        <v>41361.586669999997</v>
      </c>
      <c r="J34" s="268"/>
      <c r="K34" s="269"/>
      <c r="L34" s="270"/>
      <c r="M34" s="268"/>
      <c r="N34" s="269"/>
      <c r="O34" s="270"/>
      <c r="P34" s="39" t="s">
        <v>77</v>
      </c>
    </row>
    <row r="35" spans="2:17" customFormat="1" x14ac:dyDescent="0.2">
      <c r="B35" s="46" t="s">
        <v>30</v>
      </c>
      <c r="C35" s="45" t="s">
        <v>67</v>
      </c>
      <c r="D35" s="40" t="s">
        <v>34</v>
      </c>
      <c r="E35" s="40" t="str">
        <f t="shared" si="0"/>
        <v>ForestrySingular</v>
      </c>
      <c r="F35" s="20" t="s">
        <v>78</v>
      </c>
      <c r="G35" s="277">
        <v>-25.310026122095763</v>
      </c>
      <c r="H35" s="278">
        <v>-372.2290709402003</v>
      </c>
      <c r="I35" s="279">
        <v>-1294.9502322911853</v>
      </c>
      <c r="J35" s="314"/>
      <c r="K35" s="315"/>
      <c r="L35" s="316"/>
      <c r="M35" s="314"/>
      <c r="N35" s="315"/>
      <c r="O35" s="316"/>
      <c r="P35" s="39" t="s">
        <v>79</v>
      </c>
    </row>
    <row r="36" spans="2:17" customFormat="1" x14ac:dyDescent="0.2">
      <c r="B36" s="23"/>
      <c r="C36" s="2"/>
      <c r="D36" s="2"/>
      <c r="E36" s="2"/>
      <c r="F36" s="50"/>
      <c r="G36" s="170"/>
      <c r="H36" s="170"/>
      <c r="I36" s="170"/>
      <c r="J36" s="170"/>
      <c r="K36" s="170"/>
      <c r="L36" s="170"/>
      <c r="M36" s="170"/>
      <c r="N36" s="170"/>
      <c r="O36" s="170"/>
      <c r="P36" s="62"/>
    </row>
    <row r="37" spans="2:17" customFormat="1" ht="16.5" thickBot="1" x14ac:dyDescent="0.3">
      <c r="B37" s="114" t="s">
        <v>80</v>
      </c>
      <c r="C37" s="115"/>
      <c r="D37" s="115"/>
      <c r="E37" s="115"/>
      <c r="F37" s="115"/>
      <c r="G37" s="171"/>
      <c r="H37" s="171"/>
      <c r="I37" s="171"/>
      <c r="J37" s="171"/>
      <c r="K37" s="171"/>
      <c r="L37" s="171"/>
      <c r="M37" s="171"/>
      <c r="N37" s="171"/>
      <c r="O37" s="171"/>
      <c r="P37" s="126"/>
    </row>
    <row r="38" spans="2:17" customFormat="1" ht="84.75" customHeight="1" x14ac:dyDescent="0.2">
      <c r="B38" s="159" t="s">
        <v>37</v>
      </c>
      <c r="C38" s="160" t="s">
        <v>38</v>
      </c>
      <c r="D38" s="161" t="s">
        <v>34</v>
      </c>
      <c r="E38" s="161"/>
      <c r="F38" s="160" t="s">
        <v>81</v>
      </c>
      <c r="G38" s="223">
        <v>-3000</v>
      </c>
      <c r="H38" s="224">
        <v>-4250</v>
      </c>
      <c r="I38" s="225">
        <v>-4250</v>
      </c>
      <c r="J38" s="226"/>
      <c r="K38" s="227"/>
      <c r="L38" s="228"/>
      <c r="M38" s="226"/>
      <c r="N38" s="227"/>
      <c r="O38" s="228"/>
      <c r="P38" s="58" t="s">
        <v>82</v>
      </c>
    </row>
    <row r="39" spans="2:17" customFormat="1" ht="25.5" x14ac:dyDescent="0.2">
      <c r="B39" s="44" t="s">
        <v>37</v>
      </c>
      <c r="C39" s="51" t="s">
        <v>38</v>
      </c>
      <c r="D39" s="40" t="s">
        <v>34</v>
      </c>
      <c r="E39" s="40"/>
      <c r="F39" s="51" t="s">
        <v>83</v>
      </c>
      <c r="G39" s="223">
        <v>-2400</v>
      </c>
      <c r="H39" s="224">
        <v>-9300</v>
      </c>
      <c r="I39" s="225">
        <v>-3000</v>
      </c>
      <c r="J39" s="226"/>
      <c r="K39" s="227"/>
      <c r="L39" s="228"/>
      <c r="M39" s="226"/>
      <c r="N39" s="227"/>
      <c r="O39" s="228"/>
      <c r="P39" s="39" t="s">
        <v>84</v>
      </c>
    </row>
    <row r="40" spans="2:17" customFormat="1" ht="38.25" x14ac:dyDescent="0.2">
      <c r="B40" s="40" t="s">
        <v>18</v>
      </c>
      <c r="C40" s="51" t="s">
        <v>19</v>
      </c>
      <c r="D40" s="40" t="s">
        <v>34</v>
      </c>
      <c r="E40" s="40"/>
      <c r="F40" s="51" t="s">
        <v>85</v>
      </c>
      <c r="G40" s="223">
        <v>-2081</v>
      </c>
      <c r="H40" s="224">
        <v>-9703</v>
      </c>
      <c r="I40" s="225">
        <v>-17602</v>
      </c>
      <c r="J40" s="226"/>
      <c r="K40" s="227"/>
      <c r="L40" s="228"/>
      <c r="M40" s="226"/>
      <c r="N40" s="227"/>
      <c r="O40" s="228"/>
      <c r="P40" s="45" t="s">
        <v>86</v>
      </c>
    </row>
    <row r="41" spans="2:17" customFormat="1" ht="70.5" customHeight="1" x14ac:dyDescent="0.2">
      <c r="B41" s="44" t="s">
        <v>30</v>
      </c>
      <c r="C41" s="51" t="s">
        <v>67</v>
      </c>
      <c r="D41" s="40" t="s">
        <v>20</v>
      </c>
      <c r="E41" s="40"/>
      <c r="F41" s="51" t="s">
        <v>87</v>
      </c>
      <c r="G41" s="223">
        <v>-137.2602643125731</v>
      </c>
      <c r="H41" s="224">
        <v>1385.9630895359915</v>
      </c>
      <c r="I41" s="225">
        <v>3329.0032556536885</v>
      </c>
      <c r="J41" s="229">
        <v>3657.1717269774276</v>
      </c>
      <c r="K41" s="230">
        <v>7001.5400914788297</v>
      </c>
      <c r="L41" s="231">
        <v>18218.667223822442</v>
      </c>
      <c r="M41" s="232">
        <v>-2775.1567249946374</v>
      </c>
      <c r="N41" s="233">
        <v>-5542.2097174557621</v>
      </c>
      <c r="O41" s="234">
        <v>-14212.154925453277</v>
      </c>
      <c r="P41" s="39" t="s">
        <v>88</v>
      </c>
    </row>
    <row r="42" spans="2:17" customFormat="1" x14ac:dyDescent="0.2">
      <c r="B42" s="2"/>
      <c r="C42" s="2"/>
      <c r="D42" s="2"/>
      <c r="E42" s="2"/>
      <c r="F42" s="2"/>
      <c r="G42" s="172"/>
      <c r="H42" s="172"/>
      <c r="I42" s="172"/>
      <c r="J42" s="172"/>
      <c r="K42" s="172"/>
      <c r="L42" s="172"/>
      <c r="M42" s="172"/>
      <c r="N42" s="172"/>
      <c r="O42" s="172"/>
      <c r="P42" s="162" t="s">
        <v>89</v>
      </c>
      <c r="Q42" s="22"/>
    </row>
    <row r="43" spans="2:17" customFormat="1" ht="16.5" thickBot="1" x14ac:dyDescent="0.3">
      <c r="B43" s="114" t="s">
        <v>90</v>
      </c>
      <c r="C43" s="115"/>
      <c r="D43" s="115"/>
      <c r="E43" s="115"/>
      <c r="F43" s="150"/>
      <c r="G43" s="171"/>
      <c r="H43" s="171"/>
      <c r="I43" s="171"/>
      <c r="J43" s="171"/>
      <c r="K43" s="171"/>
      <c r="L43" s="171"/>
      <c r="M43" s="171"/>
      <c r="N43" s="171"/>
      <c r="O43" s="171"/>
      <c r="P43" s="126"/>
    </row>
    <row r="44" spans="2:17" customFormat="1" x14ac:dyDescent="0.2">
      <c r="B44" s="40" t="s">
        <v>18</v>
      </c>
      <c r="C44" s="53" t="s">
        <v>19</v>
      </c>
      <c r="D44" s="53"/>
      <c r="E44" s="53"/>
      <c r="F44" s="151"/>
      <c r="G44" s="174">
        <v>-458</v>
      </c>
      <c r="H44" s="175">
        <v>-1590</v>
      </c>
      <c r="I44" s="176">
        <v>-2849</v>
      </c>
      <c r="J44" s="177"/>
      <c r="K44" s="178"/>
      <c r="L44" s="179"/>
      <c r="M44" s="177"/>
      <c r="N44" s="178"/>
      <c r="O44" s="180"/>
      <c r="P44" s="63" t="s">
        <v>91</v>
      </c>
    </row>
    <row r="45" spans="2:17" customFormat="1" ht="25.5" x14ac:dyDescent="0.2">
      <c r="B45" s="45" t="s">
        <v>92</v>
      </c>
      <c r="C45" s="54" t="s">
        <v>38</v>
      </c>
      <c r="D45" s="54"/>
      <c r="E45" s="54"/>
      <c r="F45" s="152"/>
      <c r="G45" s="181"/>
      <c r="H45" s="182"/>
      <c r="I45" s="183"/>
      <c r="J45" s="184">
        <f>G16+J17+J18+J19+J20</f>
        <v>-19.200000000000003</v>
      </c>
      <c r="K45" s="185">
        <f>H16+K17+K18+K19+K20</f>
        <v>-8025.6</v>
      </c>
      <c r="L45" s="185">
        <f>I16+L17+L18+L19+L20</f>
        <v>-13449.600000000002</v>
      </c>
      <c r="M45" s="186">
        <f>G16+M17+M18+M19+M20</f>
        <v>-2580.8000000000002</v>
      </c>
      <c r="N45" s="187">
        <f>H16+N17+N18+N19+N20</f>
        <v>-12188.4</v>
      </c>
      <c r="O45" s="188">
        <f>I16+O17+O18+O19+O20</f>
        <v>-20324.400000000001</v>
      </c>
      <c r="P45" s="45" t="s">
        <v>93</v>
      </c>
    </row>
    <row r="46" spans="2:17" customFormat="1" ht="25.5" x14ac:dyDescent="0.2">
      <c r="B46" s="40" t="s">
        <v>30</v>
      </c>
      <c r="C46" s="54" t="s">
        <v>31</v>
      </c>
      <c r="D46" s="54"/>
      <c r="E46" s="54"/>
      <c r="F46" s="152"/>
      <c r="G46" s="181">
        <f>G12</f>
        <v>-326</v>
      </c>
      <c r="H46" s="182">
        <f>H12</f>
        <v>0</v>
      </c>
      <c r="I46" s="182">
        <f>I12</f>
        <v>0</v>
      </c>
      <c r="J46" s="189"/>
      <c r="K46" s="190"/>
      <c r="L46" s="191"/>
      <c r="M46" s="189"/>
      <c r="N46" s="190"/>
      <c r="O46" s="192"/>
      <c r="P46" s="45" t="s">
        <v>94</v>
      </c>
    </row>
    <row r="47" spans="2:17" customFormat="1" x14ac:dyDescent="0.2">
      <c r="B47" s="40" t="s">
        <v>30</v>
      </c>
      <c r="C47" s="54" t="s">
        <v>95</v>
      </c>
      <c r="D47" s="54"/>
      <c r="E47" s="54"/>
      <c r="F47" s="152"/>
      <c r="G47" s="181">
        <f>G33+G34+G35</f>
        <v>-137.26026059828794</v>
      </c>
      <c r="H47" s="182">
        <f>H33+H34+H35</f>
        <v>1385.9630852502689</v>
      </c>
      <c r="I47" s="182">
        <f>I33+I34+I35</f>
        <v>3329.0032525709626</v>
      </c>
      <c r="J47" s="189"/>
      <c r="K47" s="190"/>
      <c r="L47" s="191"/>
      <c r="M47" s="189"/>
      <c r="N47" s="190"/>
      <c r="O47" s="192"/>
      <c r="P47" s="39"/>
    </row>
    <row r="48" spans="2:17" customFormat="1" x14ac:dyDescent="0.2">
      <c r="B48" s="38"/>
      <c r="C48" s="55" t="s">
        <v>96</v>
      </c>
      <c r="D48" s="24"/>
      <c r="E48" s="24"/>
      <c r="F48" s="153"/>
      <c r="G48" s="193"/>
      <c r="H48" s="194"/>
      <c r="I48" s="195"/>
      <c r="J48" s="196">
        <f>G44+J45</f>
        <v>-477.2</v>
      </c>
      <c r="K48" s="197">
        <f>H44+K45</f>
        <v>-9615.6</v>
      </c>
      <c r="L48" s="198">
        <f>I44+L45</f>
        <v>-16298.600000000002</v>
      </c>
      <c r="M48" s="199">
        <f>G44+M45</f>
        <v>-3038.8</v>
      </c>
      <c r="N48" s="200">
        <f>H44+N45</f>
        <v>-13778.4</v>
      </c>
      <c r="O48" s="201">
        <f>I44+O45</f>
        <v>-23173.4</v>
      </c>
      <c r="P48" s="38"/>
    </row>
    <row r="49" spans="2:17" customFormat="1" x14ac:dyDescent="0.2">
      <c r="B49" s="40"/>
      <c r="C49" s="55" t="s">
        <v>97</v>
      </c>
      <c r="D49" s="24"/>
      <c r="E49" s="52"/>
      <c r="F49" s="154"/>
      <c r="G49" s="202"/>
      <c r="H49" s="203"/>
      <c r="I49" s="204"/>
      <c r="J49" s="205">
        <f>J48+G46+G47</f>
        <v>-940.46026059828796</v>
      </c>
      <c r="K49" s="206">
        <f>K48+H46+H47</f>
        <v>-8229.6369147497317</v>
      </c>
      <c r="L49" s="207">
        <f>L48+I46+I47</f>
        <v>-12969.596747429039</v>
      </c>
      <c r="M49" s="208">
        <f>M48+G46+G47</f>
        <v>-3502.0602605982881</v>
      </c>
      <c r="N49" s="209">
        <f>N48+H46+H47</f>
        <v>-12392.436914749731</v>
      </c>
      <c r="O49" s="210">
        <f>O48+I46+I47</f>
        <v>-19844.39674742904</v>
      </c>
      <c r="P49" s="40"/>
    </row>
    <row r="50" spans="2:17" customFormat="1" x14ac:dyDescent="0.2">
      <c r="B50" s="56" t="s">
        <v>98</v>
      </c>
      <c r="C50" s="163"/>
      <c r="D50" s="2"/>
      <c r="E50" s="2"/>
      <c r="F50" s="2"/>
      <c r="G50" s="173"/>
      <c r="H50" s="173"/>
      <c r="I50" s="173"/>
      <c r="J50" s="173"/>
      <c r="K50" s="173"/>
      <c r="L50" s="173"/>
      <c r="M50" s="173"/>
      <c r="N50" s="173"/>
      <c r="O50" s="173"/>
      <c r="P50" s="24"/>
    </row>
    <row r="51" spans="2:17" customFormat="1" x14ac:dyDescent="0.2">
      <c r="B51" s="40" t="s">
        <v>30</v>
      </c>
      <c r="C51" s="164" t="s">
        <v>99</v>
      </c>
      <c r="D51" s="52"/>
      <c r="E51" s="52"/>
      <c r="F51" s="154"/>
      <c r="G51" s="211">
        <f>G47-G34</f>
        <v>239.11913940171203</v>
      </c>
      <c r="H51" s="212">
        <f>H47-H34</f>
        <v>-1983.1018247497311</v>
      </c>
      <c r="I51" s="213">
        <f>I47-I34</f>
        <v>-38032.583417429036</v>
      </c>
      <c r="J51" s="214"/>
      <c r="K51" s="215"/>
      <c r="L51" s="216"/>
      <c r="M51" s="217"/>
      <c r="N51" s="218"/>
      <c r="O51" s="219"/>
      <c r="P51" s="40"/>
    </row>
    <row r="52" spans="2:17" customFormat="1" x14ac:dyDescent="0.2">
      <c r="B52" s="40"/>
      <c r="C52" s="165" t="s">
        <v>97</v>
      </c>
      <c r="D52" s="24"/>
      <c r="E52" s="24"/>
      <c r="F52" s="166"/>
      <c r="G52" s="220"/>
      <c r="H52" s="221"/>
      <c r="I52" s="222"/>
      <c r="J52" s="214">
        <f>J49-G34</f>
        <v>-564.08086059828793</v>
      </c>
      <c r="K52" s="215">
        <f>K49-H34</f>
        <v>-11598.701824749733</v>
      </c>
      <c r="L52" s="216">
        <f>L49-I34</f>
        <v>-54331.183417429034</v>
      </c>
      <c r="M52" s="217">
        <f>M49-G34</f>
        <v>-3125.6808605982883</v>
      </c>
      <c r="N52" s="218">
        <f>N49-H34</f>
        <v>-15761.501824749732</v>
      </c>
      <c r="O52" s="219">
        <f>O49-I34</f>
        <v>-61205.983417429037</v>
      </c>
      <c r="P52" s="40"/>
    </row>
    <row r="53" spans="2:17" customFormat="1" x14ac:dyDescent="0.2">
      <c r="B53" s="22"/>
      <c r="G53" s="155"/>
      <c r="H53" s="6"/>
      <c r="I53" s="22"/>
      <c r="J53" s="22"/>
      <c r="K53" s="22"/>
      <c r="L53" s="22"/>
      <c r="M53" s="22"/>
      <c r="N53" s="22"/>
      <c r="O53" s="22"/>
      <c r="P53" s="22"/>
    </row>
    <row r="54" spans="2:17" customFormat="1" ht="15.75" x14ac:dyDescent="0.25">
      <c r="B54" s="156" t="s">
        <v>100</v>
      </c>
      <c r="C54" s="22"/>
      <c r="H54" s="15"/>
      <c r="I54" s="22"/>
      <c r="J54" s="22"/>
      <c r="K54" s="22"/>
      <c r="L54" s="22"/>
      <c r="M54" s="22"/>
      <c r="N54" s="22"/>
      <c r="O54" s="15"/>
      <c r="P54" s="15"/>
      <c r="Q54" s="22"/>
    </row>
    <row r="55" spans="2:17" ht="48" customHeight="1" x14ac:dyDescent="0.2">
      <c r="B55" s="61"/>
      <c r="C55" s="61"/>
      <c r="D55" s="61"/>
      <c r="E55" s="61"/>
      <c r="F55" s="61"/>
      <c r="G55" s="59"/>
      <c r="H55" s="15"/>
      <c r="O55" s="15"/>
      <c r="P55" s="15"/>
    </row>
    <row r="56" spans="2:17" ht="84.75" customHeight="1" x14ac:dyDescent="0.2">
      <c r="B56" s="61"/>
      <c r="C56" s="61"/>
      <c r="D56" s="61"/>
      <c r="E56" s="61"/>
      <c r="F56" s="61"/>
      <c r="G56" s="59"/>
      <c r="H56" s="15"/>
      <c r="O56" s="15"/>
      <c r="P56" s="15"/>
    </row>
    <row r="57" spans="2:17" ht="35.25" customHeight="1" x14ac:dyDescent="0.2">
      <c r="B57" s="61"/>
      <c r="C57" s="61"/>
      <c r="D57" s="61"/>
      <c r="E57" s="61"/>
      <c r="F57" s="61"/>
      <c r="G57" s="59"/>
      <c r="H57" s="15"/>
      <c r="O57" s="15"/>
      <c r="P57" s="15"/>
    </row>
    <row r="58" spans="2:17" ht="32.25" customHeight="1" x14ac:dyDescent="0.25">
      <c r="B58" s="61"/>
      <c r="C58" s="61"/>
      <c r="D58" s="61"/>
      <c r="E58" s="61"/>
      <c r="F58" s="61"/>
      <c r="G58" s="60"/>
      <c r="H58" s="15"/>
      <c r="O58" s="15"/>
      <c r="P58" s="15"/>
    </row>
    <row r="59" spans="2:17" ht="68.25" customHeight="1" x14ac:dyDescent="0.2">
      <c r="B59" s="61"/>
      <c r="C59" s="61"/>
      <c r="D59" s="61"/>
      <c r="E59" s="61"/>
      <c r="F59" s="61"/>
      <c r="G59" s="59"/>
      <c r="H59" s="15"/>
      <c r="O59" s="15"/>
      <c r="P59" s="15"/>
    </row>
    <row r="60" spans="2:17" ht="34.5" customHeight="1" x14ac:dyDescent="0.2">
      <c r="B60" s="61"/>
      <c r="C60" s="61"/>
      <c r="D60" s="61"/>
      <c r="E60" s="61"/>
      <c r="F60" s="61"/>
      <c r="G60" s="59"/>
      <c r="H60" s="15"/>
      <c r="O60" s="15"/>
      <c r="P60" s="15"/>
    </row>
    <row r="61" spans="2:17" x14ac:dyDescent="0.2">
      <c r="G61" s="15"/>
      <c r="H61" s="15"/>
      <c r="I61" s="15"/>
      <c r="J61" s="15"/>
      <c r="K61" s="15"/>
      <c r="L61" s="15"/>
      <c r="M61" s="15"/>
      <c r="N61" s="15"/>
      <c r="O61" s="15"/>
    </row>
    <row r="62" spans="2:17" x14ac:dyDescent="0.2">
      <c r="G62" s="15"/>
      <c r="H62" s="15"/>
      <c r="I62" s="15"/>
      <c r="J62" s="15"/>
      <c r="K62" s="15"/>
      <c r="L62" s="15"/>
      <c r="M62" s="15"/>
      <c r="N62" s="15"/>
      <c r="O62" s="15"/>
    </row>
    <row r="63" spans="2:17" x14ac:dyDescent="0.2">
      <c r="I63"/>
      <c r="J63"/>
      <c r="K63"/>
      <c r="L63"/>
      <c r="M63"/>
      <c r="N63"/>
      <c r="O63"/>
    </row>
    <row r="64" spans="2:17" x14ac:dyDescent="0.2">
      <c r="I64"/>
      <c r="J64"/>
      <c r="K64"/>
      <c r="L64"/>
      <c r="M64"/>
      <c r="N64"/>
      <c r="O64"/>
    </row>
    <row r="65" spans="5:15" x14ac:dyDescent="0.2">
      <c r="I65"/>
      <c r="J65"/>
      <c r="K65"/>
      <c r="L65"/>
      <c r="M65"/>
      <c r="N65"/>
      <c r="O65"/>
    </row>
    <row r="76" spans="5:15" x14ac:dyDescent="0.2">
      <c r="E76" t="s">
        <v>101</v>
      </c>
    </row>
  </sheetData>
  <autoFilter ref="B7:P35" xr:uid="{6F113131-29E1-4369-A58A-61B9207227BB}"/>
  <mergeCells count="3">
    <mergeCell ref="B2:P2"/>
    <mergeCell ref="B4:P4"/>
    <mergeCell ref="B3:P3"/>
  </mergeCells>
  <phoneticPr fontId="16" type="noConversion"/>
  <pageMargins left="0.7" right="0.7" top="0.75" bottom="0.75" header="0.3" footer="0.3"/>
  <pageSetup paperSize="9" orientation="portrait" r:id="rId1"/>
  <headerFooter>
    <oddHeader>&amp;C&amp;"Calibri"&amp;9&amp;K000000[IN-CONFIDENCE]&amp;1#</oddHeader>
    <oddFooter>&amp;C&amp;1#&amp;"Calibri"&amp;9&amp;K000000[IN-CONFIDENCE]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E5FFB-8E4E-4420-966D-3D4B8F504047}">
  <dimension ref="B1:Y112"/>
  <sheetViews>
    <sheetView showGridLines="0" zoomScaleNormal="100" workbookViewId="0">
      <pane ySplit="3" topLeftCell="A4" activePane="bottomLeft" state="frozen"/>
      <selection pane="bottomLeft" activeCell="G40" sqref="G40"/>
    </sheetView>
  </sheetViews>
  <sheetFormatPr defaultRowHeight="12.75" x14ac:dyDescent="0.2"/>
  <cols>
    <col min="1" max="1" width="1.140625" customWidth="1"/>
    <col min="2" max="2" width="50.42578125" customWidth="1"/>
    <col min="3" max="5" width="15.5703125" customWidth="1"/>
    <col min="6" max="6" width="4.140625" customWidth="1"/>
    <col min="7" max="9" width="15.5703125" customWidth="1"/>
    <col min="10" max="10" width="10.28515625" customWidth="1"/>
  </cols>
  <sheetData>
    <row r="1" spans="2:25" s="11" customFormat="1" ht="14.25" x14ac:dyDescent="0.2">
      <c r="B1" s="11" t="s">
        <v>102</v>
      </c>
    </row>
    <row r="2" spans="2:25" x14ac:dyDescent="0.2">
      <c r="B2" s="104" t="s">
        <v>103</v>
      </c>
    </row>
    <row r="3" spans="2:25" ht="15" x14ac:dyDescent="0.25">
      <c r="C3" s="322" t="s">
        <v>104</v>
      </c>
      <c r="D3" s="322"/>
      <c r="E3" s="322"/>
      <c r="G3" s="323" t="s">
        <v>105</v>
      </c>
      <c r="H3" s="323"/>
      <c r="I3" s="323"/>
    </row>
    <row r="4" spans="2:25" s="115" customFormat="1" ht="39" thickBot="1" x14ac:dyDescent="0.25">
      <c r="B4" s="125" t="s">
        <v>106</v>
      </c>
      <c r="C4" s="126" t="s">
        <v>14</v>
      </c>
      <c r="D4" s="126" t="s">
        <v>15</v>
      </c>
      <c r="E4" s="126" t="s">
        <v>16</v>
      </c>
      <c r="G4" s="126" t="s">
        <v>14</v>
      </c>
      <c r="H4" s="126" t="s">
        <v>15</v>
      </c>
      <c r="I4" s="126" t="s">
        <v>16</v>
      </c>
    </row>
    <row r="5" spans="2:25" x14ac:dyDescent="0.2">
      <c r="C5" s="127"/>
      <c r="D5" s="127"/>
      <c r="E5" s="127"/>
      <c r="G5" s="132"/>
      <c r="H5" s="132"/>
      <c r="I5" s="132"/>
    </row>
    <row r="6" spans="2:25" x14ac:dyDescent="0.2">
      <c r="B6" s="13" t="s">
        <v>107</v>
      </c>
      <c r="C6" s="127"/>
      <c r="D6" s="127"/>
      <c r="E6" s="127"/>
      <c r="G6" s="132"/>
      <c r="H6" s="132"/>
      <c r="I6" s="132"/>
    </row>
    <row r="7" spans="2:25" x14ac:dyDescent="0.2">
      <c r="B7" s="3" t="s">
        <v>108</v>
      </c>
      <c r="C7" s="128">
        <v>65.930099999999996</v>
      </c>
      <c r="D7" s="128">
        <v>76.096500000000006</v>
      </c>
      <c r="E7" s="128">
        <v>56.866100000000003</v>
      </c>
      <c r="G7" s="133">
        <v>65.886700000000005</v>
      </c>
      <c r="H7" s="133">
        <v>76.0428</v>
      </c>
      <c r="I7" s="133">
        <v>56.814500000000002</v>
      </c>
      <c r="K7" s="103"/>
      <c r="L7" s="103"/>
      <c r="M7" s="103"/>
      <c r="N7" s="103"/>
      <c r="O7" s="103"/>
      <c r="S7" s="2"/>
      <c r="T7" s="2"/>
      <c r="U7" s="2"/>
      <c r="V7" s="2"/>
      <c r="W7" s="2"/>
      <c r="X7" s="2"/>
      <c r="Y7" s="2"/>
    </row>
    <row r="8" spans="2:25" x14ac:dyDescent="0.2">
      <c r="B8" s="3" t="s">
        <v>109</v>
      </c>
      <c r="C8" s="128">
        <v>57.375799999999998</v>
      </c>
      <c r="D8" s="128">
        <v>58.9176</v>
      </c>
      <c r="E8" s="128">
        <v>49.513199999999998</v>
      </c>
      <c r="G8" s="133">
        <v>57.682699999999997</v>
      </c>
      <c r="H8" s="133">
        <v>59.284999999999997</v>
      </c>
      <c r="I8" s="133">
        <v>49.854599999999998</v>
      </c>
      <c r="K8" s="103"/>
      <c r="L8" s="103"/>
      <c r="M8" s="103"/>
      <c r="N8" s="103"/>
      <c r="O8" s="103"/>
      <c r="S8" s="2"/>
      <c r="T8" s="2"/>
      <c r="U8" s="2"/>
      <c r="V8" s="2"/>
      <c r="W8" s="2"/>
      <c r="X8" s="2"/>
      <c r="Y8" s="2"/>
    </row>
    <row r="9" spans="2:25" x14ac:dyDescent="0.2">
      <c r="B9" s="3" t="s">
        <v>110</v>
      </c>
      <c r="C9" s="128">
        <v>19.717500000000001</v>
      </c>
      <c r="D9" s="128">
        <v>21.5169</v>
      </c>
      <c r="E9" s="128">
        <v>19.804300000000001</v>
      </c>
      <c r="G9" s="133">
        <v>19.2837</v>
      </c>
      <c r="H9" s="133">
        <v>21.0168</v>
      </c>
      <c r="I9" s="133">
        <v>19.3749</v>
      </c>
      <c r="K9" s="103"/>
      <c r="L9" s="103"/>
      <c r="M9" s="103"/>
      <c r="N9" s="103"/>
      <c r="O9" s="103"/>
      <c r="S9" s="2"/>
      <c r="T9" s="2"/>
      <c r="U9" s="2"/>
      <c r="V9" s="2"/>
      <c r="W9" s="2"/>
      <c r="X9" s="2"/>
      <c r="Y9" s="2"/>
    </row>
    <row r="10" spans="2:25" x14ac:dyDescent="0.2">
      <c r="B10" s="3" t="s">
        <v>24</v>
      </c>
      <c r="C10" s="128">
        <v>12.4023</v>
      </c>
      <c r="D10" s="128">
        <v>13.5158</v>
      </c>
      <c r="E10" s="128">
        <v>11.597899999999999</v>
      </c>
      <c r="G10" s="133">
        <v>13.6838</v>
      </c>
      <c r="H10" s="133">
        <v>14.8711</v>
      </c>
      <c r="I10" s="133">
        <v>12.7179</v>
      </c>
      <c r="K10" s="103"/>
      <c r="L10" s="103"/>
      <c r="M10" s="103"/>
      <c r="N10" s="103"/>
      <c r="O10" s="103"/>
      <c r="S10" s="2"/>
      <c r="T10" s="2"/>
      <c r="U10" s="2"/>
      <c r="V10" s="2"/>
      <c r="W10" s="2"/>
      <c r="X10" s="2"/>
      <c r="Y10" s="2"/>
    </row>
    <row r="11" spans="2:25" x14ac:dyDescent="0.2">
      <c r="B11" s="3" t="s">
        <v>31</v>
      </c>
      <c r="C11" s="128">
        <v>148.9435</v>
      </c>
      <c r="D11" s="128">
        <v>178.45339999999999</v>
      </c>
      <c r="E11" s="128">
        <v>170.8596</v>
      </c>
      <c r="G11" s="133">
        <v>159.40350000000001</v>
      </c>
      <c r="H11" s="133">
        <v>191.01779999999999</v>
      </c>
      <c r="I11" s="133">
        <v>183.01820000000001</v>
      </c>
      <c r="K11" s="103"/>
      <c r="L11" s="103"/>
      <c r="M11" s="103"/>
      <c r="N11" s="103"/>
      <c r="O11" s="103"/>
      <c r="S11" s="2"/>
      <c r="T11" s="2"/>
      <c r="U11" s="2"/>
      <c r="V11" s="2"/>
      <c r="W11" s="2"/>
      <c r="X11" s="2"/>
      <c r="Y11" s="2"/>
    </row>
    <row r="12" spans="2:25" x14ac:dyDescent="0.2">
      <c r="B12" s="3" t="s">
        <v>67</v>
      </c>
      <c r="C12" s="128">
        <v>-26.353200000000001</v>
      </c>
      <c r="D12" s="128">
        <v>-50.185499999999998</v>
      </c>
      <c r="E12" s="128">
        <v>-68.931799999999996</v>
      </c>
      <c r="G12" s="133">
        <v>-26.353200000000001</v>
      </c>
      <c r="H12" s="133">
        <v>-50.185499999999998</v>
      </c>
      <c r="I12" s="133">
        <v>-68.931799999999996</v>
      </c>
      <c r="K12" s="103"/>
      <c r="L12" s="103"/>
      <c r="M12" s="103"/>
      <c r="N12" s="103"/>
      <c r="O12" s="103"/>
      <c r="S12" s="2"/>
      <c r="T12" s="2"/>
      <c r="U12" s="2"/>
      <c r="V12" s="2"/>
      <c r="W12" s="2"/>
      <c r="X12" s="2"/>
      <c r="Y12" s="2"/>
    </row>
    <row r="13" spans="2:25" x14ac:dyDescent="0.2">
      <c r="B13" s="3" t="s">
        <v>111</v>
      </c>
      <c r="C13" s="128">
        <f>SUM(C7:C12)</f>
        <v>278.01599999999996</v>
      </c>
      <c r="D13" s="128">
        <f t="shared" ref="D13:E13" si="0">SUM(D7:D12)</f>
        <v>298.31470000000002</v>
      </c>
      <c r="E13" s="128">
        <f t="shared" si="0"/>
        <v>239.70929999999998</v>
      </c>
      <c r="G13" s="133">
        <f>SUM(G7:G12)</f>
        <v>289.5872</v>
      </c>
      <c r="H13" s="133">
        <f>SUM(H7:H12)</f>
        <v>312.048</v>
      </c>
      <c r="I13" s="133">
        <f>SUM(I7:I12)</f>
        <v>252.84829999999999</v>
      </c>
      <c r="K13" s="103"/>
      <c r="L13" s="103"/>
      <c r="M13" s="103"/>
      <c r="O13" s="16"/>
      <c r="S13" s="2"/>
      <c r="T13" s="2"/>
      <c r="U13" s="2"/>
      <c r="V13" s="2"/>
      <c r="W13" s="2"/>
      <c r="X13" s="2"/>
      <c r="Y13" s="2"/>
    </row>
    <row r="14" spans="2:25" x14ac:dyDescent="0.2">
      <c r="B14" s="3" t="s">
        <v>112</v>
      </c>
      <c r="C14" s="128">
        <f>SUM(C7:C11)</f>
        <v>304.36919999999998</v>
      </c>
      <c r="D14" s="128">
        <f t="shared" ref="D14:E14" si="1">SUM(D7:D11)</f>
        <v>348.50020000000001</v>
      </c>
      <c r="E14" s="128">
        <f t="shared" si="1"/>
        <v>308.64109999999999</v>
      </c>
      <c r="G14" s="133">
        <f>SUM(G7:G11)</f>
        <v>315.94040000000001</v>
      </c>
      <c r="H14" s="133">
        <f>SUM(H7:H11)</f>
        <v>362.23349999999999</v>
      </c>
      <c r="I14" s="133">
        <f>SUM(I7:I11)</f>
        <v>321.7801</v>
      </c>
      <c r="K14" s="103"/>
      <c r="L14" s="103"/>
      <c r="M14" s="103"/>
      <c r="S14" s="2"/>
      <c r="T14" s="2"/>
      <c r="U14" s="2"/>
      <c r="V14" s="2"/>
      <c r="W14" s="2"/>
      <c r="X14" s="2"/>
      <c r="Y14" s="2"/>
    </row>
    <row r="15" spans="2:25" x14ac:dyDescent="0.2">
      <c r="B15" s="1"/>
      <c r="C15" s="129"/>
      <c r="D15" s="129"/>
      <c r="E15" s="129"/>
      <c r="G15" s="134"/>
      <c r="H15" s="134"/>
      <c r="I15" s="134"/>
      <c r="S15" s="2"/>
      <c r="T15" s="2"/>
      <c r="U15" s="2"/>
      <c r="V15" s="2"/>
      <c r="W15" s="2"/>
      <c r="X15" s="2"/>
      <c r="Y15" s="2"/>
    </row>
    <row r="16" spans="2:25" x14ac:dyDescent="0.2">
      <c r="B16" s="13" t="s">
        <v>113</v>
      </c>
      <c r="C16" s="129" t="s">
        <v>89</v>
      </c>
      <c r="D16" s="129"/>
      <c r="E16" s="129"/>
      <c r="G16" s="134"/>
      <c r="H16" s="134"/>
      <c r="I16" s="134"/>
      <c r="S16" s="2"/>
      <c r="T16" s="2"/>
      <c r="U16" s="2"/>
      <c r="V16" s="2"/>
      <c r="W16" s="2"/>
      <c r="X16" s="2"/>
      <c r="Y16" s="2"/>
    </row>
    <row r="17" spans="2:25" x14ac:dyDescent="0.2">
      <c r="B17" s="3" t="s">
        <v>27</v>
      </c>
      <c r="C17" s="128">
        <v>7.2667000000000002</v>
      </c>
      <c r="D17" s="128">
        <v>7.9917999999999996</v>
      </c>
      <c r="E17" s="128">
        <v>6.3124000000000002</v>
      </c>
      <c r="G17" s="133">
        <v>6.8376000000000001</v>
      </c>
      <c r="H17" s="133">
        <v>7.5197000000000003</v>
      </c>
      <c r="I17" s="133">
        <v>5.9311999999999996</v>
      </c>
      <c r="K17" s="7"/>
      <c r="L17" s="7"/>
      <c r="M17" s="7"/>
      <c r="S17" s="2"/>
      <c r="T17" s="2"/>
      <c r="U17" s="2"/>
      <c r="V17" s="2"/>
      <c r="W17" s="2"/>
      <c r="X17" s="2"/>
      <c r="Y17" s="2"/>
    </row>
    <row r="18" spans="2:25" x14ac:dyDescent="0.2">
      <c r="C18" s="127"/>
      <c r="D18" s="127"/>
      <c r="E18" s="127"/>
      <c r="G18" s="132"/>
      <c r="H18" s="132"/>
      <c r="I18" s="132"/>
      <c r="S18" s="2"/>
      <c r="T18" s="2"/>
      <c r="U18" s="2"/>
      <c r="V18" s="2"/>
      <c r="W18" s="2"/>
      <c r="X18" s="2"/>
      <c r="Y18" s="2"/>
    </row>
    <row r="19" spans="2:25" x14ac:dyDescent="0.2">
      <c r="B19" s="167" t="s">
        <v>114</v>
      </c>
      <c r="C19" s="129"/>
      <c r="D19" s="129"/>
      <c r="E19" s="129"/>
      <c r="G19" s="134"/>
      <c r="H19" s="134"/>
      <c r="I19" s="134"/>
      <c r="S19" s="2"/>
      <c r="T19" s="2"/>
      <c r="U19" s="2"/>
      <c r="V19" s="2"/>
      <c r="W19" s="2"/>
      <c r="X19" s="2"/>
      <c r="Y19" s="2"/>
    </row>
    <row r="20" spans="2:25" x14ac:dyDescent="0.2">
      <c r="B20" s="3" t="s">
        <v>115</v>
      </c>
      <c r="C20" s="128">
        <v>0</v>
      </c>
      <c r="D20" s="130">
        <v>-7</v>
      </c>
      <c r="E20" s="130">
        <v>-12.7</v>
      </c>
      <c r="G20" s="133">
        <f>C20</f>
        <v>0</v>
      </c>
      <c r="H20" s="133">
        <f>D20</f>
        <v>-7</v>
      </c>
      <c r="I20" s="133">
        <f>E20</f>
        <v>-12.7</v>
      </c>
      <c r="K20" s="1"/>
      <c r="S20" s="2"/>
      <c r="T20" s="2"/>
      <c r="U20" s="2"/>
      <c r="V20" s="2"/>
      <c r="W20" s="2"/>
      <c r="X20" s="2"/>
      <c r="Y20" s="2"/>
    </row>
    <row r="21" spans="2:25" x14ac:dyDescent="0.2">
      <c r="B21" s="95" t="s">
        <v>116</v>
      </c>
      <c r="C21" s="317"/>
      <c r="D21" s="317"/>
      <c r="E21" s="317"/>
      <c r="F21" s="34"/>
      <c r="G21" s="318"/>
      <c r="H21" s="318"/>
      <c r="I21" s="318"/>
      <c r="J21" s="1"/>
      <c r="K21" s="17"/>
      <c r="L21" s="7"/>
      <c r="M21" s="7"/>
      <c r="N21" s="7"/>
      <c r="S21" s="2"/>
      <c r="T21" s="2"/>
      <c r="U21" s="2"/>
      <c r="V21" s="2"/>
      <c r="W21" s="2"/>
      <c r="X21" s="2"/>
      <c r="Y21" s="2"/>
    </row>
    <row r="22" spans="2:25" x14ac:dyDescent="0.2">
      <c r="B22" s="95"/>
      <c r="C22" s="317"/>
      <c r="D22" s="317"/>
      <c r="E22" s="317"/>
      <c r="F22" s="34"/>
      <c r="G22" s="318"/>
      <c r="H22" s="318"/>
      <c r="I22" s="318"/>
      <c r="J22" s="1"/>
      <c r="K22" s="17"/>
      <c r="L22" s="7"/>
      <c r="M22" s="7"/>
      <c r="N22" s="7"/>
      <c r="S22" s="2"/>
      <c r="T22" s="2"/>
      <c r="U22" s="2"/>
      <c r="V22" s="2"/>
      <c r="W22" s="2"/>
      <c r="X22" s="2"/>
      <c r="Y22" s="2"/>
    </row>
    <row r="23" spans="2:25" x14ac:dyDescent="0.2">
      <c r="B23" s="13" t="s">
        <v>117</v>
      </c>
      <c r="C23" s="127"/>
      <c r="D23" s="127"/>
      <c r="E23" s="127"/>
      <c r="G23" s="132"/>
      <c r="H23" s="132"/>
      <c r="I23" s="132"/>
      <c r="K23" s="17"/>
      <c r="L23" s="7"/>
      <c r="M23" s="7"/>
      <c r="N23" s="7"/>
      <c r="S23" s="2"/>
      <c r="T23" s="2"/>
      <c r="U23" s="2"/>
      <c r="V23" s="2"/>
      <c r="W23" s="2"/>
      <c r="X23" s="2"/>
      <c r="Y23" s="2"/>
    </row>
    <row r="24" spans="2:25" x14ac:dyDescent="0.2">
      <c r="B24" s="3" t="s">
        <v>19</v>
      </c>
      <c r="C24" s="128">
        <f>C7</f>
        <v>65.930099999999996</v>
      </c>
      <c r="D24" s="128">
        <f>D7</f>
        <v>76.096500000000006</v>
      </c>
      <c r="E24" s="128">
        <f>E7</f>
        <v>56.866100000000003</v>
      </c>
      <c r="G24" s="133">
        <f>G7</f>
        <v>65.886700000000005</v>
      </c>
      <c r="H24" s="133">
        <f>H7</f>
        <v>76.0428</v>
      </c>
      <c r="I24" s="133">
        <f>I7</f>
        <v>56.814500000000002</v>
      </c>
      <c r="K24" s="17"/>
      <c r="L24" s="7"/>
      <c r="M24" s="7"/>
      <c r="N24" s="7"/>
      <c r="S24" s="2"/>
      <c r="T24" s="2"/>
      <c r="U24" s="2"/>
      <c r="V24" s="2"/>
      <c r="W24" s="2"/>
      <c r="X24" s="2"/>
      <c r="Y24" s="2"/>
    </row>
    <row r="25" spans="2:25" x14ac:dyDescent="0.2">
      <c r="B25" s="3" t="s">
        <v>38</v>
      </c>
      <c r="C25" s="128">
        <f>C8+C9-C17</f>
        <v>69.826599999999999</v>
      </c>
      <c r="D25" s="128">
        <f>D8+D9-D17</f>
        <v>72.442700000000002</v>
      </c>
      <c r="E25" s="128">
        <f>E8+E9-E17</f>
        <v>63.005099999999999</v>
      </c>
      <c r="G25" s="133">
        <f>G8+G9-G17</f>
        <v>70.128799999999998</v>
      </c>
      <c r="H25" s="133">
        <f>H8+H9-H17</f>
        <v>72.7821</v>
      </c>
      <c r="I25" s="133">
        <f>I8+I9-I17</f>
        <v>63.298300000000005</v>
      </c>
      <c r="K25" s="17"/>
      <c r="L25" s="7"/>
      <c r="M25" s="7"/>
      <c r="N25" s="7"/>
      <c r="S25" s="2"/>
      <c r="T25" s="2"/>
      <c r="U25" s="2"/>
      <c r="V25" s="2"/>
      <c r="W25" s="2"/>
      <c r="X25" s="2"/>
      <c r="Y25" s="2"/>
    </row>
    <row r="26" spans="2:25" x14ac:dyDescent="0.2">
      <c r="B26" s="3" t="s">
        <v>24</v>
      </c>
      <c r="C26" s="128">
        <f>C10</f>
        <v>12.4023</v>
      </c>
      <c r="D26" s="128">
        <f t="shared" ref="D26:E26" si="2">D10</f>
        <v>13.5158</v>
      </c>
      <c r="E26" s="128">
        <f t="shared" si="2"/>
        <v>11.597899999999999</v>
      </c>
      <c r="G26" s="133">
        <f t="shared" ref="G26:I26" si="3">G10</f>
        <v>13.6838</v>
      </c>
      <c r="H26" s="133">
        <f t="shared" si="3"/>
        <v>14.8711</v>
      </c>
      <c r="I26" s="133">
        <f t="shared" si="3"/>
        <v>12.7179</v>
      </c>
      <c r="K26" s="1"/>
      <c r="S26" s="2"/>
      <c r="T26" s="2"/>
      <c r="U26" s="2"/>
      <c r="V26" s="2"/>
      <c r="W26" s="2"/>
      <c r="X26" s="2"/>
      <c r="Y26" s="2"/>
    </row>
    <row r="27" spans="2:25" x14ac:dyDescent="0.2">
      <c r="B27" s="3" t="s">
        <v>27</v>
      </c>
      <c r="C27" s="128">
        <f>C17</f>
        <v>7.2667000000000002</v>
      </c>
      <c r="D27" s="128">
        <f t="shared" ref="D27:E27" si="4">D17</f>
        <v>7.9917999999999996</v>
      </c>
      <c r="E27" s="128">
        <f t="shared" si="4"/>
        <v>6.3124000000000002</v>
      </c>
      <c r="G27" s="133">
        <f>G17</f>
        <v>6.8376000000000001</v>
      </c>
      <c r="H27" s="133">
        <f t="shared" ref="H27:I27" si="5">H17</f>
        <v>7.5197000000000003</v>
      </c>
      <c r="I27" s="133">
        <f t="shared" si="5"/>
        <v>5.9311999999999996</v>
      </c>
      <c r="K27" s="17"/>
      <c r="L27" s="15"/>
      <c r="M27" s="15"/>
      <c r="N27" s="15"/>
      <c r="O27" s="7"/>
      <c r="P27" s="8"/>
      <c r="S27" s="2"/>
      <c r="T27" s="2"/>
      <c r="U27" s="2"/>
      <c r="V27" s="2"/>
      <c r="W27" s="2"/>
      <c r="X27" s="2"/>
      <c r="Y27" s="2"/>
    </row>
    <row r="28" spans="2:25" x14ac:dyDescent="0.2">
      <c r="B28" s="3" t="s">
        <v>31</v>
      </c>
      <c r="C28" s="128">
        <f>C11</f>
        <v>148.9435</v>
      </c>
      <c r="D28" s="128">
        <f>D11</f>
        <v>178.45339999999999</v>
      </c>
      <c r="E28" s="128">
        <f>E11</f>
        <v>170.8596</v>
      </c>
      <c r="G28" s="133">
        <f>G11</f>
        <v>159.40350000000001</v>
      </c>
      <c r="H28" s="133">
        <f>H11</f>
        <v>191.01779999999999</v>
      </c>
      <c r="I28" s="133">
        <f>I11</f>
        <v>183.01820000000001</v>
      </c>
      <c r="K28" s="17"/>
      <c r="L28" s="15"/>
      <c r="M28" s="15"/>
      <c r="N28" s="15"/>
      <c r="O28" s="7"/>
      <c r="S28" s="2"/>
      <c r="T28" s="2"/>
      <c r="U28" s="2"/>
      <c r="V28" s="2"/>
      <c r="W28" s="2"/>
      <c r="X28" s="2"/>
      <c r="Y28" s="2"/>
    </row>
    <row r="29" spans="2:25" x14ac:dyDescent="0.2">
      <c r="B29" s="3" t="s">
        <v>118</v>
      </c>
      <c r="C29" s="128">
        <f>C12+C20</f>
        <v>-26.353200000000001</v>
      </c>
      <c r="D29" s="128">
        <f>D12+D20</f>
        <v>-57.185499999999998</v>
      </c>
      <c r="E29" s="128">
        <f>E12+E20</f>
        <v>-81.631799999999998</v>
      </c>
      <c r="G29" s="133">
        <f>G12+G20</f>
        <v>-26.353200000000001</v>
      </c>
      <c r="H29" s="133">
        <f>H12+H20</f>
        <v>-57.185499999999998</v>
      </c>
      <c r="I29" s="133">
        <f>I12+I20</f>
        <v>-81.631799999999998</v>
      </c>
      <c r="J29" s="12"/>
      <c r="K29" s="17"/>
      <c r="L29" s="15"/>
      <c r="M29" s="15"/>
      <c r="N29" s="15"/>
      <c r="O29" s="7"/>
      <c r="S29" s="2"/>
      <c r="T29" s="2"/>
      <c r="U29" s="2"/>
      <c r="V29" s="2"/>
      <c r="W29" s="2"/>
      <c r="X29" s="2"/>
      <c r="Y29" s="2"/>
    </row>
    <row r="30" spans="2:25" x14ac:dyDescent="0.2">
      <c r="B30" s="3" t="s">
        <v>111</v>
      </c>
      <c r="C30" s="128">
        <f>SUM(C24:C29)</f>
        <v>278.01599999999996</v>
      </c>
      <c r="D30" s="128">
        <f t="shared" ref="D30" si="6">SUM(D24:D29)</f>
        <v>291.31470000000002</v>
      </c>
      <c r="E30" s="128">
        <f>SUM(E24:E29)</f>
        <v>227.0093</v>
      </c>
      <c r="G30" s="133">
        <f>SUM(G24:G29)</f>
        <v>289.5872</v>
      </c>
      <c r="H30" s="133">
        <f t="shared" ref="H30" si="7">SUM(H24:H29)</f>
        <v>305.04800000000006</v>
      </c>
      <c r="I30" s="133">
        <f>SUM(I24:I29)</f>
        <v>240.14830000000001</v>
      </c>
      <c r="O30" s="8"/>
      <c r="S30" s="2"/>
      <c r="T30" s="2"/>
      <c r="U30" s="2"/>
      <c r="V30" s="2"/>
      <c r="W30" s="2"/>
      <c r="X30" s="2"/>
      <c r="Y30" s="2"/>
    </row>
    <row r="31" spans="2:25" x14ac:dyDescent="0.2">
      <c r="B31" s="3" t="s">
        <v>112</v>
      </c>
      <c r="C31" s="128">
        <f>SUM(C24:C28)</f>
        <v>304.36919999999998</v>
      </c>
      <c r="D31" s="128">
        <f t="shared" ref="D31:E31" si="8">SUM(D24:D28)</f>
        <v>348.50020000000001</v>
      </c>
      <c r="E31" s="128">
        <f t="shared" si="8"/>
        <v>308.64109999999999</v>
      </c>
      <c r="G31" s="133">
        <f>SUM(G24:G28)</f>
        <v>315.94040000000001</v>
      </c>
      <c r="H31" s="133">
        <f t="shared" ref="H31:I31" si="9">SUM(H24:H28)</f>
        <v>362.23350000000005</v>
      </c>
      <c r="I31" s="133">
        <f t="shared" si="9"/>
        <v>321.7801</v>
      </c>
      <c r="S31" s="2"/>
      <c r="T31" s="2"/>
      <c r="U31" s="2"/>
      <c r="V31" s="2"/>
      <c r="W31" s="2"/>
      <c r="X31" s="2"/>
      <c r="Y31" s="2"/>
    </row>
    <row r="32" spans="2:25" x14ac:dyDescent="0.2">
      <c r="C32" s="127"/>
      <c r="D32" s="127"/>
      <c r="E32" s="127"/>
      <c r="G32" s="132"/>
      <c r="H32" s="132"/>
      <c r="I32" s="132"/>
      <c r="S32" s="2"/>
      <c r="T32" s="2"/>
      <c r="U32" s="2"/>
      <c r="V32" s="2"/>
      <c r="W32" s="2"/>
      <c r="X32" s="2"/>
      <c r="Y32" s="2"/>
    </row>
    <row r="33" spans="2:25" x14ac:dyDescent="0.2">
      <c r="B33" s="13" t="s">
        <v>119</v>
      </c>
      <c r="C33" s="127"/>
      <c r="D33" s="127"/>
      <c r="E33" s="127"/>
      <c r="G33" s="132"/>
      <c r="H33" s="132"/>
      <c r="I33" s="132"/>
      <c r="S33" s="2"/>
      <c r="T33" s="2"/>
      <c r="U33" s="2"/>
      <c r="V33" s="2"/>
      <c r="W33" s="2"/>
      <c r="X33" s="2"/>
      <c r="Y33" s="2"/>
    </row>
    <row r="34" spans="2:25" x14ac:dyDescent="0.2">
      <c r="B34" s="4" t="s">
        <v>120</v>
      </c>
      <c r="C34" s="128">
        <f>C13</f>
        <v>278.01599999999996</v>
      </c>
      <c r="D34" s="128">
        <f t="shared" ref="D34:E34" si="10">D13</f>
        <v>298.31470000000002</v>
      </c>
      <c r="E34" s="128">
        <f t="shared" si="10"/>
        <v>239.70929999999998</v>
      </c>
      <c r="G34" s="133">
        <v>290</v>
      </c>
      <c r="H34" s="133">
        <v>312</v>
      </c>
      <c r="I34" s="133">
        <v>253</v>
      </c>
      <c r="J34" t="s">
        <v>121</v>
      </c>
      <c r="S34" s="2"/>
      <c r="T34" s="2"/>
      <c r="U34" s="2"/>
      <c r="V34" s="2"/>
      <c r="W34" s="2"/>
      <c r="X34" s="2"/>
      <c r="Y34" s="2"/>
    </row>
    <row r="35" spans="2:25" x14ac:dyDescent="0.2">
      <c r="B35" s="3" t="s">
        <v>122</v>
      </c>
      <c r="C35" s="128">
        <f>C30</f>
        <v>278.01599999999996</v>
      </c>
      <c r="D35" s="128">
        <f>D30</f>
        <v>291.31470000000002</v>
      </c>
      <c r="E35" s="128">
        <f>E30</f>
        <v>227.0093</v>
      </c>
      <c r="G35" s="133">
        <v>290</v>
      </c>
      <c r="H35" s="133">
        <v>305</v>
      </c>
      <c r="I35" s="133">
        <v>240</v>
      </c>
      <c r="J35" t="s">
        <v>121</v>
      </c>
      <c r="S35" s="2"/>
      <c r="T35" s="2"/>
      <c r="U35" s="2"/>
      <c r="V35" s="2"/>
      <c r="W35" s="2"/>
      <c r="X35" s="2"/>
      <c r="Y35" s="2"/>
    </row>
    <row r="36" spans="2:25" x14ac:dyDescent="0.2">
      <c r="C36" s="127"/>
      <c r="D36" s="127"/>
      <c r="E36" s="127"/>
      <c r="G36" s="135"/>
      <c r="H36" s="136"/>
      <c r="I36" s="136"/>
      <c r="S36" s="2"/>
      <c r="T36" s="2"/>
      <c r="U36" s="2"/>
      <c r="V36" s="2"/>
      <c r="W36" s="2"/>
      <c r="X36" s="2"/>
      <c r="Y36" s="2"/>
    </row>
    <row r="37" spans="2:25" s="115" customFormat="1" ht="39" thickBot="1" x14ac:dyDescent="0.25">
      <c r="B37" s="125" t="s">
        <v>123</v>
      </c>
      <c r="C37" s="126" t="s">
        <v>14</v>
      </c>
      <c r="D37" s="126" t="s">
        <v>15</v>
      </c>
      <c r="E37" s="126" t="s">
        <v>16</v>
      </c>
      <c r="G37" s="126" t="s">
        <v>14</v>
      </c>
      <c r="H37" s="126" t="s">
        <v>15</v>
      </c>
      <c r="I37" s="126" t="s">
        <v>16</v>
      </c>
    </row>
    <row r="38" spans="2:25" x14ac:dyDescent="0.2">
      <c r="C38" s="127"/>
      <c r="D38" s="127"/>
      <c r="E38" s="127"/>
      <c r="G38" s="132"/>
      <c r="H38" s="132"/>
      <c r="I38" s="132"/>
    </row>
    <row r="39" spans="2:25" x14ac:dyDescent="0.2">
      <c r="B39" s="13" t="s">
        <v>124</v>
      </c>
      <c r="C39" s="127"/>
      <c r="D39" s="127"/>
      <c r="E39" s="127"/>
      <c r="G39" s="132"/>
      <c r="H39" s="132"/>
      <c r="I39" s="132"/>
    </row>
    <row r="40" spans="2:25" x14ac:dyDescent="0.2">
      <c r="B40" s="3" t="s">
        <v>108</v>
      </c>
      <c r="C40" s="131">
        <v>66.571399999999997</v>
      </c>
      <c r="D40" s="131">
        <v>83.378900000000002</v>
      </c>
      <c r="E40" s="131">
        <v>80.703100000000006</v>
      </c>
      <c r="G40" s="133">
        <v>66.527199999999993</v>
      </c>
      <c r="H40" s="133">
        <v>83.323599999999999</v>
      </c>
      <c r="I40" s="133">
        <v>80.649299999999997</v>
      </c>
      <c r="K40" s="7"/>
      <c r="L40" s="7"/>
      <c r="M40" s="7"/>
      <c r="S40" s="2"/>
      <c r="T40" s="2"/>
      <c r="U40" s="2"/>
      <c r="V40" s="2"/>
      <c r="W40" s="2"/>
      <c r="X40" s="2"/>
      <c r="Y40" s="2"/>
    </row>
    <row r="41" spans="2:25" x14ac:dyDescent="0.2">
      <c r="B41" s="3" t="s">
        <v>109</v>
      </c>
      <c r="C41" s="131">
        <v>62.615900000000003</v>
      </c>
      <c r="D41" s="131">
        <v>71.261899999999997</v>
      </c>
      <c r="E41" s="131">
        <v>71.727599999999995</v>
      </c>
      <c r="G41" s="133">
        <v>62.933100000000003</v>
      </c>
      <c r="H41" s="133">
        <v>71.635999999999996</v>
      </c>
      <c r="I41" s="133">
        <v>72.088300000000004</v>
      </c>
      <c r="K41" s="7"/>
      <c r="L41" s="7"/>
      <c r="M41" s="7"/>
      <c r="S41" s="2"/>
      <c r="T41" s="2"/>
      <c r="U41" s="2"/>
      <c r="V41" s="2"/>
      <c r="W41" s="2"/>
      <c r="X41" s="2"/>
      <c r="Y41" s="2"/>
    </row>
    <row r="42" spans="2:25" x14ac:dyDescent="0.2">
      <c r="B42" s="3" t="s">
        <v>125</v>
      </c>
      <c r="C42" s="131">
        <v>20.061900000000001</v>
      </c>
      <c r="D42" s="131">
        <v>22.236799999999999</v>
      </c>
      <c r="E42" s="131">
        <v>21.107700000000001</v>
      </c>
      <c r="G42" s="133">
        <v>19.609000000000002</v>
      </c>
      <c r="H42" s="133">
        <v>21.6891</v>
      </c>
      <c r="I42" s="133">
        <v>20.586500000000001</v>
      </c>
      <c r="K42" s="7"/>
      <c r="L42" s="7"/>
      <c r="M42" s="7"/>
      <c r="S42" s="2"/>
      <c r="T42" s="2"/>
      <c r="U42" s="2"/>
      <c r="V42" s="2"/>
      <c r="W42" s="2"/>
      <c r="X42" s="2"/>
      <c r="Y42" s="2"/>
    </row>
    <row r="43" spans="2:25" x14ac:dyDescent="0.2">
      <c r="B43" s="3" t="s">
        <v>24</v>
      </c>
      <c r="C43" s="131">
        <v>12.857799999999999</v>
      </c>
      <c r="D43" s="131">
        <v>15.855</v>
      </c>
      <c r="E43" s="131">
        <v>15.741</v>
      </c>
      <c r="G43" s="133">
        <v>14.194699999999999</v>
      </c>
      <c r="H43" s="133">
        <v>17.4939</v>
      </c>
      <c r="I43" s="133">
        <v>17.3611</v>
      </c>
      <c r="K43" s="7"/>
      <c r="L43" s="7"/>
      <c r="M43" s="7"/>
      <c r="S43" s="2"/>
      <c r="T43" s="2"/>
      <c r="U43" s="2"/>
      <c r="V43" s="2"/>
      <c r="W43" s="2"/>
      <c r="X43" s="2"/>
      <c r="Y43" s="2"/>
    </row>
    <row r="44" spans="2:25" x14ac:dyDescent="0.2">
      <c r="B44" s="3" t="s">
        <v>31</v>
      </c>
      <c r="C44" s="131">
        <v>152.46539999999999</v>
      </c>
      <c r="D44" s="131">
        <v>185.97919999999999</v>
      </c>
      <c r="E44" s="131">
        <v>182.10839999999999</v>
      </c>
      <c r="G44" s="133">
        <v>163.1302</v>
      </c>
      <c r="H44" s="133">
        <v>198.97300000000001</v>
      </c>
      <c r="I44" s="133">
        <v>194.84719999999999</v>
      </c>
      <c r="K44" s="7"/>
      <c r="L44" s="7"/>
      <c r="M44" s="7"/>
      <c r="S44" s="2"/>
      <c r="T44" s="2"/>
      <c r="U44" s="2"/>
      <c r="V44" s="2"/>
      <c r="W44" s="2"/>
      <c r="X44" s="2"/>
      <c r="Y44" s="2"/>
    </row>
    <row r="45" spans="2:25" x14ac:dyDescent="0.2">
      <c r="B45" s="3" t="s">
        <v>67</v>
      </c>
      <c r="C45" s="131">
        <v>-24.308900000000001</v>
      </c>
      <c r="D45" s="131">
        <v>-49.638300000000001</v>
      </c>
      <c r="E45" s="131">
        <v>-70.569500000000005</v>
      </c>
      <c r="G45" s="133">
        <v>-24.308900000000001</v>
      </c>
      <c r="H45" s="133">
        <v>-49.638300000000001</v>
      </c>
      <c r="I45" s="133">
        <v>-70.569500000000005</v>
      </c>
      <c r="K45" s="7"/>
      <c r="L45" s="7"/>
      <c r="M45" s="7"/>
      <c r="S45" s="2"/>
      <c r="T45" s="2"/>
      <c r="U45" s="2"/>
      <c r="V45" s="2"/>
      <c r="W45" s="2"/>
      <c r="X45" s="2"/>
      <c r="Y45" s="2"/>
    </row>
    <row r="46" spans="2:25" x14ac:dyDescent="0.2">
      <c r="B46" s="3" t="s">
        <v>111</v>
      </c>
      <c r="C46" s="131">
        <f>SUM(C40:C45)</f>
        <v>290.26350000000002</v>
      </c>
      <c r="D46" s="131">
        <f>SUM(D40:D45)</f>
        <v>329.07349999999997</v>
      </c>
      <c r="E46" s="131">
        <f t="shared" ref="E46" si="11">SUM(E40:E45)</f>
        <v>300.81829999999997</v>
      </c>
      <c r="G46" s="133">
        <f>SUM(G40:G45)</f>
        <v>302.08530000000002</v>
      </c>
      <c r="H46" s="133">
        <f>SUM(H40:H45)</f>
        <v>343.47729999999996</v>
      </c>
      <c r="I46" s="133">
        <f>SUM(I40:I45)</f>
        <v>314.96289999999993</v>
      </c>
      <c r="K46" s="7"/>
      <c r="L46" s="7"/>
      <c r="M46" s="7"/>
      <c r="S46" s="2"/>
      <c r="T46" s="2"/>
      <c r="U46" s="2"/>
      <c r="V46" s="2"/>
      <c r="W46" s="2"/>
      <c r="X46" s="2"/>
      <c r="Y46" s="2"/>
    </row>
    <row r="47" spans="2:25" x14ac:dyDescent="0.2">
      <c r="B47" s="3" t="s">
        <v>112</v>
      </c>
      <c r="C47" s="131">
        <f>SUM(C40:C44)</f>
        <v>314.57240000000002</v>
      </c>
      <c r="D47" s="131">
        <f t="shared" ref="D47:E47" si="12">SUM(D40:D44)</f>
        <v>378.71179999999998</v>
      </c>
      <c r="E47" s="131">
        <f t="shared" si="12"/>
        <v>371.38779999999997</v>
      </c>
      <c r="G47" s="133">
        <f>SUM(G40:G44)</f>
        <v>326.39420000000001</v>
      </c>
      <c r="H47" s="133">
        <f>SUM(H40:H44)</f>
        <v>393.11559999999997</v>
      </c>
      <c r="I47" s="133">
        <f>SUM(I40:I44)</f>
        <v>385.53239999999994</v>
      </c>
      <c r="K47" s="7"/>
      <c r="L47" s="7"/>
      <c r="M47" s="7"/>
      <c r="S47" s="2"/>
      <c r="T47" s="2"/>
      <c r="U47" s="2"/>
      <c r="V47" s="2"/>
      <c r="W47" s="2"/>
      <c r="X47" s="2"/>
      <c r="Y47" s="2"/>
    </row>
    <row r="48" spans="2:25" x14ac:dyDescent="0.2">
      <c r="B48" s="1"/>
      <c r="C48" s="129"/>
      <c r="D48" s="129"/>
      <c r="E48" s="129"/>
      <c r="G48" s="134"/>
      <c r="H48" s="134"/>
      <c r="I48" s="134"/>
      <c r="K48" s="7"/>
      <c r="L48" s="7"/>
      <c r="M48" s="7"/>
      <c r="S48" s="2"/>
      <c r="T48" s="2"/>
      <c r="U48" s="2"/>
      <c r="V48" s="2"/>
      <c r="W48" s="2"/>
      <c r="X48" s="2"/>
      <c r="Y48" s="2"/>
    </row>
    <row r="49" spans="2:25" x14ac:dyDescent="0.2">
      <c r="B49" s="13" t="s">
        <v>126</v>
      </c>
      <c r="C49" s="129"/>
      <c r="D49" s="129"/>
      <c r="E49" s="129"/>
      <c r="G49" s="134"/>
      <c r="H49" s="134"/>
      <c r="I49" s="134"/>
      <c r="K49" s="7"/>
      <c r="L49" s="7"/>
      <c r="M49" s="7"/>
      <c r="S49" s="2"/>
      <c r="T49" s="2"/>
      <c r="U49" s="2"/>
      <c r="V49" s="2"/>
      <c r="W49" s="2"/>
      <c r="X49" s="2"/>
      <c r="Y49" s="2"/>
    </row>
    <row r="50" spans="2:25" x14ac:dyDescent="0.2">
      <c r="B50" s="3" t="s">
        <v>27</v>
      </c>
      <c r="C50" s="128">
        <v>7.6102999999999996</v>
      </c>
      <c r="D50" s="128">
        <v>8.7350999999999992</v>
      </c>
      <c r="E50" s="128">
        <v>7.6718000000000002</v>
      </c>
      <c r="G50" s="133">
        <v>7.1668000000000003</v>
      </c>
      <c r="H50" s="133">
        <v>8.2104999999999997</v>
      </c>
      <c r="I50" s="133">
        <v>7.1912000000000003</v>
      </c>
      <c r="K50" s="7"/>
      <c r="L50" s="7"/>
      <c r="M50" s="7"/>
      <c r="S50" s="2"/>
      <c r="T50" s="2"/>
      <c r="U50" s="2"/>
      <c r="V50" s="2"/>
      <c r="W50" s="2"/>
      <c r="X50" s="2"/>
      <c r="Y50" s="2"/>
    </row>
    <row r="51" spans="2:25" x14ac:dyDescent="0.2">
      <c r="B51" s="1"/>
      <c r="C51" s="129"/>
      <c r="D51" s="129"/>
      <c r="E51" s="129"/>
      <c r="G51" s="134"/>
      <c r="H51" s="134"/>
      <c r="I51" s="134"/>
      <c r="S51" s="2"/>
      <c r="T51" s="2"/>
      <c r="U51" s="2"/>
      <c r="V51" s="2"/>
      <c r="W51" s="2"/>
      <c r="X51" s="2"/>
      <c r="Y51" s="2"/>
    </row>
    <row r="52" spans="2:25" x14ac:dyDescent="0.2">
      <c r="B52" s="13" t="s">
        <v>127</v>
      </c>
      <c r="C52" s="129"/>
      <c r="D52" s="129"/>
      <c r="E52" s="129"/>
      <c r="G52" s="134"/>
      <c r="H52" s="134"/>
      <c r="I52" s="134"/>
      <c r="S52" s="2"/>
      <c r="T52" s="2"/>
      <c r="U52" s="2"/>
      <c r="V52" s="2"/>
      <c r="W52" s="2"/>
      <c r="X52" s="2"/>
      <c r="Y52" s="2"/>
    </row>
    <row r="53" spans="2:25" x14ac:dyDescent="0.2">
      <c r="B53" s="3" t="s">
        <v>19</v>
      </c>
      <c r="C53" s="128">
        <f>C40</f>
        <v>66.571399999999997</v>
      </c>
      <c r="D53" s="128">
        <f>D40</f>
        <v>83.378900000000002</v>
      </c>
      <c r="E53" s="128">
        <f>E40</f>
        <v>80.703100000000006</v>
      </c>
      <c r="G53" s="133">
        <f>G40</f>
        <v>66.527199999999993</v>
      </c>
      <c r="H53" s="133">
        <f>H40</f>
        <v>83.323599999999999</v>
      </c>
      <c r="I53" s="133">
        <f>I40</f>
        <v>80.649299999999997</v>
      </c>
      <c r="S53" s="2"/>
      <c r="T53" s="2"/>
      <c r="U53" s="2"/>
      <c r="V53" s="2"/>
      <c r="W53" s="2"/>
      <c r="X53" s="2"/>
      <c r="Y53" s="2"/>
    </row>
    <row r="54" spans="2:25" x14ac:dyDescent="0.2">
      <c r="B54" s="3" t="s">
        <v>38</v>
      </c>
      <c r="C54" s="128">
        <f>C41+C42-C50</f>
        <v>75.06750000000001</v>
      </c>
      <c r="D54" s="128">
        <f>D41+D42-D50</f>
        <v>84.763599999999997</v>
      </c>
      <c r="E54" s="128">
        <f>E41+E42-E50</f>
        <v>85.163499999999985</v>
      </c>
      <c r="G54" s="133">
        <f>G41+G42-G50</f>
        <v>75.37530000000001</v>
      </c>
      <c r="H54" s="133">
        <f>H41+H42-H50</f>
        <v>85.114599999999996</v>
      </c>
      <c r="I54" s="133">
        <f>I41+I42-I50</f>
        <v>85.48360000000001</v>
      </c>
      <c r="S54" s="2"/>
      <c r="T54" s="2"/>
      <c r="U54" s="2"/>
      <c r="V54" s="2"/>
      <c r="W54" s="2"/>
      <c r="X54" s="2"/>
      <c r="Y54" s="2"/>
    </row>
    <row r="55" spans="2:25" x14ac:dyDescent="0.2">
      <c r="B55" s="3" t="s">
        <v>24</v>
      </c>
      <c r="C55" s="128">
        <f>C43</f>
        <v>12.857799999999999</v>
      </c>
      <c r="D55" s="128">
        <f t="shared" ref="D55:E55" si="13">D43</f>
        <v>15.855</v>
      </c>
      <c r="E55" s="128">
        <f t="shared" si="13"/>
        <v>15.741</v>
      </c>
      <c r="G55" s="133">
        <f>G43</f>
        <v>14.194699999999999</v>
      </c>
      <c r="H55" s="133">
        <f t="shared" ref="H55:I55" si="14">H43</f>
        <v>17.4939</v>
      </c>
      <c r="I55" s="133">
        <f t="shared" si="14"/>
        <v>17.3611</v>
      </c>
      <c r="S55" s="2"/>
      <c r="T55" s="2"/>
      <c r="U55" s="2"/>
      <c r="V55" s="2"/>
      <c r="W55" s="2"/>
      <c r="X55" s="2"/>
      <c r="Y55" s="2"/>
    </row>
    <row r="56" spans="2:25" x14ac:dyDescent="0.2">
      <c r="B56" s="3" t="s">
        <v>27</v>
      </c>
      <c r="C56" s="128">
        <f>C50</f>
        <v>7.6102999999999996</v>
      </c>
      <c r="D56" s="128">
        <f t="shared" ref="D56:E56" si="15">D50</f>
        <v>8.7350999999999992</v>
      </c>
      <c r="E56" s="128">
        <f t="shared" si="15"/>
        <v>7.6718000000000002</v>
      </c>
      <c r="G56" s="133">
        <f>G50</f>
        <v>7.1668000000000003</v>
      </c>
      <c r="H56" s="133">
        <f t="shared" ref="H56:I56" si="16">H50</f>
        <v>8.2104999999999997</v>
      </c>
      <c r="I56" s="133">
        <f t="shared" si="16"/>
        <v>7.1912000000000003</v>
      </c>
      <c r="S56" s="2"/>
      <c r="T56" s="2"/>
      <c r="U56" s="2"/>
      <c r="V56" s="2"/>
      <c r="W56" s="2"/>
      <c r="X56" s="2"/>
      <c r="Y56" s="2"/>
    </row>
    <row r="57" spans="2:25" x14ac:dyDescent="0.2">
      <c r="B57" s="3" t="s">
        <v>31</v>
      </c>
      <c r="C57" s="128">
        <f>C44</f>
        <v>152.46539999999999</v>
      </c>
      <c r="D57" s="128">
        <f>D44</f>
        <v>185.97919999999999</v>
      </c>
      <c r="E57" s="128">
        <f>E44</f>
        <v>182.10839999999999</v>
      </c>
      <c r="G57" s="133">
        <f>G44</f>
        <v>163.1302</v>
      </c>
      <c r="H57" s="133">
        <f>H44</f>
        <v>198.97300000000001</v>
      </c>
      <c r="I57" s="133">
        <f>I44</f>
        <v>194.84719999999999</v>
      </c>
      <c r="S57" s="2"/>
      <c r="T57" s="2"/>
      <c r="U57" s="2"/>
      <c r="V57" s="2"/>
      <c r="W57" s="2"/>
      <c r="X57" s="2"/>
      <c r="Y57" s="2"/>
    </row>
    <row r="58" spans="2:25" x14ac:dyDescent="0.2">
      <c r="B58" s="3" t="s">
        <v>67</v>
      </c>
      <c r="C58" s="128">
        <f>C45</f>
        <v>-24.308900000000001</v>
      </c>
      <c r="D58" s="128">
        <f t="shared" ref="D58:E58" si="17">D45</f>
        <v>-49.638300000000001</v>
      </c>
      <c r="E58" s="128">
        <f t="shared" si="17"/>
        <v>-70.569500000000005</v>
      </c>
      <c r="G58" s="133">
        <f>G45</f>
        <v>-24.308900000000001</v>
      </c>
      <c r="H58" s="133">
        <f t="shared" ref="H58:I58" si="18">H45</f>
        <v>-49.638300000000001</v>
      </c>
      <c r="I58" s="133">
        <f t="shared" si="18"/>
        <v>-70.569500000000005</v>
      </c>
      <c r="K58" s="7"/>
      <c r="L58" s="7"/>
      <c r="M58" s="7"/>
      <c r="S58" s="2"/>
      <c r="T58" s="2"/>
      <c r="U58" s="2"/>
      <c r="V58" s="2"/>
      <c r="W58" s="2"/>
      <c r="X58" s="2"/>
      <c r="Y58" s="2"/>
    </row>
    <row r="59" spans="2:25" x14ac:dyDescent="0.2">
      <c r="B59" s="3" t="s">
        <v>111</v>
      </c>
      <c r="C59" s="128">
        <f>SUM(C53:C58)</f>
        <v>290.26350000000002</v>
      </c>
      <c r="D59" s="128">
        <f t="shared" ref="D59" si="19">SUM(D53:D58)</f>
        <v>329.07349999999991</v>
      </c>
      <c r="E59" s="128">
        <f t="shared" ref="E59" si="20">SUM(E53:E58)</f>
        <v>300.81829999999997</v>
      </c>
      <c r="G59" s="133">
        <f>SUM(G53:G58)</f>
        <v>302.08530000000002</v>
      </c>
      <c r="H59" s="133">
        <f t="shared" ref="H59" si="21">SUM(H53:H58)</f>
        <v>343.47729999999996</v>
      </c>
      <c r="I59" s="133">
        <f t="shared" ref="I59" si="22">SUM(I53:I58)</f>
        <v>314.96289999999999</v>
      </c>
      <c r="S59" s="2"/>
      <c r="T59" s="2"/>
      <c r="U59" s="2"/>
      <c r="V59" s="2"/>
      <c r="W59" s="2"/>
      <c r="X59" s="2"/>
      <c r="Y59" s="2"/>
    </row>
    <row r="60" spans="2:25" x14ac:dyDescent="0.2">
      <c r="B60" s="3" t="s">
        <v>112</v>
      </c>
      <c r="C60" s="128">
        <f>SUM(C53:C57)</f>
        <v>314.57240000000002</v>
      </c>
      <c r="D60" s="128">
        <f t="shared" ref="D60:E60" si="23">SUM(D53:D57)</f>
        <v>378.71179999999993</v>
      </c>
      <c r="E60" s="128">
        <f t="shared" si="23"/>
        <v>371.38779999999997</v>
      </c>
      <c r="G60" s="133">
        <f>SUM(G53:G57)</f>
        <v>326.39420000000001</v>
      </c>
      <c r="H60" s="133">
        <f t="shared" ref="H60:I60" si="24">SUM(H53:H57)</f>
        <v>393.11559999999997</v>
      </c>
      <c r="I60" s="133">
        <f t="shared" si="24"/>
        <v>385.5324</v>
      </c>
      <c r="S60" s="2"/>
      <c r="T60" s="2"/>
      <c r="U60" s="2"/>
      <c r="V60" s="2"/>
      <c r="W60" s="2"/>
      <c r="X60" s="2"/>
      <c r="Y60" s="2"/>
    </row>
    <row r="61" spans="2:25" x14ac:dyDescent="0.2">
      <c r="B61" s="1"/>
      <c r="C61" s="129"/>
      <c r="D61" s="129"/>
      <c r="E61" s="129"/>
      <c r="G61" s="134"/>
      <c r="H61" s="134"/>
      <c r="I61" s="134"/>
      <c r="S61" s="2"/>
      <c r="T61" s="2"/>
      <c r="U61" s="2"/>
      <c r="V61" s="2"/>
      <c r="W61" s="2"/>
      <c r="X61" s="2"/>
      <c r="Y61" s="2"/>
    </row>
    <row r="62" spans="2:25" x14ac:dyDescent="0.2">
      <c r="B62" s="13" t="s">
        <v>128</v>
      </c>
      <c r="C62" s="129"/>
      <c r="D62" s="129"/>
      <c r="E62" s="129"/>
      <c r="G62" s="134"/>
      <c r="H62" s="134"/>
      <c r="I62" s="134"/>
      <c r="S62" s="2"/>
      <c r="T62" s="2"/>
      <c r="U62" s="2"/>
      <c r="V62" s="2"/>
      <c r="W62" s="2"/>
      <c r="X62" s="2"/>
      <c r="Y62" s="2"/>
    </row>
    <row r="63" spans="2:25" x14ac:dyDescent="0.2">
      <c r="B63" s="3" t="s">
        <v>38</v>
      </c>
      <c r="C63" s="128">
        <f>C54-C59+C64</f>
        <v>74.467499999999973</v>
      </c>
      <c r="D63" s="128">
        <f t="shared" ref="D63" si="25">D54-D59+D64</f>
        <v>89.813600000000008</v>
      </c>
      <c r="E63" s="128">
        <f t="shared" ref="E63" si="26">E54-E59+E64</f>
        <v>83.913499999999999</v>
      </c>
      <c r="G63" s="133">
        <f>G54-G59+G64</f>
        <v>74.775299999999987</v>
      </c>
      <c r="H63" s="133">
        <f t="shared" ref="H63:I63" si="27">H54-H59+H64</f>
        <v>90.164600000000007</v>
      </c>
      <c r="I63" s="133">
        <f t="shared" si="27"/>
        <v>84.233600000000024</v>
      </c>
      <c r="S63" s="2"/>
      <c r="T63" s="2"/>
      <c r="U63" s="2"/>
      <c r="V63" s="2"/>
      <c r="W63" s="2"/>
      <c r="X63" s="2"/>
      <c r="Y63" s="2"/>
    </row>
    <row r="64" spans="2:25" x14ac:dyDescent="0.2">
      <c r="B64" s="3" t="s">
        <v>111</v>
      </c>
      <c r="C64" s="128">
        <f>C59+('Policies ERP May 2022'!G38-'Policies ERP May 2022'!G39)/1000</f>
        <v>289.6635</v>
      </c>
      <c r="D64" s="128">
        <f>D59+('Policies ERP May 2022'!H38-'Policies ERP May 2022'!H39)/1000</f>
        <v>334.12349999999992</v>
      </c>
      <c r="E64" s="128">
        <f>E59+('Policies ERP May 2022'!I38-'Policies ERP May 2022'!I39)/1000</f>
        <v>299.56829999999997</v>
      </c>
      <c r="G64" s="133">
        <f>G59+('Policies ERP May 2022'!G38-'Policies ERP May 2022'!G39)/1000</f>
        <v>301.4853</v>
      </c>
      <c r="H64" s="133">
        <f>H59+('Policies ERP May 2022'!H38-'Policies ERP May 2022'!H39)/1000</f>
        <v>348.52729999999997</v>
      </c>
      <c r="I64" s="133">
        <f>I59+('Policies ERP May 2022'!I38-'Policies ERP May 2022'!I39)/1000</f>
        <v>313.71289999999999</v>
      </c>
      <c r="S64" s="2"/>
      <c r="T64" s="2"/>
      <c r="U64" s="2"/>
      <c r="V64" s="2"/>
      <c r="W64" s="2"/>
      <c r="X64" s="2"/>
      <c r="Y64" s="2"/>
    </row>
    <row r="65" spans="2:25" x14ac:dyDescent="0.2">
      <c r="B65" s="3" t="s">
        <v>112</v>
      </c>
      <c r="C65" s="128">
        <f>C60-C59+C64</f>
        <v>313.97239999999999</v>
      </c>
      <c r="D65" s="128">
        <f>D60-D59+D64</f>
        <v>383.76179999999994</v>
      </c>
      <c r="E65" s="128">
        <f>E60-E59+E64</f>
        <v>370.13779999999997</v>
      </c>
      <c r="G65" s="133">
        <f>G60-G59+G64</f>
        <v>325.79419999999999</v>
      </c>
      <c r="H65" s="133">
        <f>H60-H59+H64</f>
        <v>398.16559999999998</v>
      </c>
      <c r="I65" s="133">
        <f>I60-I59+I64</f>
        <v>384.2824</v>
      </c>
      <c r="S65" s="2"/>
      <c r="T65" s="2"/>
      <c r="U65" s="2"/>
      <c r="V65" s="2"/>
      <c r="W65" s="2"/>
      <c r="X65" s="2"/>
      <c r="Y65" s="2"/>
    </row>
    <row r="66" spans="2:25" x14ac:dyDescent="0.2">
      <c r="B66" s="1"/>
      <c r="C66" s="129"/>
      <c r="D66" s="129"/>
      <c r="E66" s="129"/>
      <c r="G66" s="137"/>
      <c r="H66" s="134"/>
      <c r="I66" s="134"/>
      <c r="S66" s="2"/>
      <c r="T66" s="2"/>
      <c r="U66" s="2"/>
      <c r="V66" s="2"/>
      <c r="W66" s="2"/>
      <c r="X66" s="2"/>
      <c r="Y66" s="2"/>
    </row>
    <row r="67" spans="2:25" x14ac:dyDescent="0.2">
      <c r="B67" s="13" t="s">
        <v>129</v>
      </c>
      <c r="C67" s="129"/>
      <c r="D67" s="129"/>
      <c r="E67" s="129"/>
      <c r="G67" s="134"/>
      <c r="H67" s="134"/>
      <c r="I67" s="134"/>
      <c r="S67" s="2"/>
      <c r="T67" s="2"/>
      <c r="U67" s="2"/>
      <c r="V67" s="2"/>
      <c r="W67" s="2"/>
      <c r="X67" s="2"/>
      <c r="Y67" s="2"/>
    </row>
    <row r="68" spans="2:25" x14ac:dyDescent="0.2">
      <c r="B68" s="3" t="s">
        <v>38</v>
      </c>
      <c r="C68" s="128">
        <f>C54-C59+C69</f>
        <v>72.067499999999995</v>
      </c>
      <c r="D68" s="128">
        <f t="shared" ref="D68:E68" si="28">D54-D59+D69</f>
        <v>80.513599999999997</v>
      </c>
      <c r="E68" s="128">
        <f t="shared" si="28"/>
        <v>80.913499999999999</v>
      </c>
      <c r="G68" s="133">
        <f>G54-G59+G69</f>
        <v>72.37530000000001</v>
      </c>
      <c r="H68" s="133">
        <f t="shared" ref="H68" si="29">H54-H59+H69</f>
        <v>80.864599999999996</v>
      </c>
      <c r="I68" s="133">
        <f t="shared" ref="I68" si="30">I54-I59+I69</f>
        <v>81.233600000000024</v>
      </c>
      <c r="S68" s="2"/>
      <c r="T68" s="2"/>
      <c r="U68" s="2"/>
      <c r="V68" s="2"/>
      <c r="W68" s="2"/>
      <c r="X68" s="2"/>
      <c r="Y68" s="2"/>
    </row>
    <row r="69" spans="2:25" x14ac:dyDescent="0.2">
      <c r="B69" s="3" t="s">
        <v>111</v>
      </c>
      <c r="C69" s="128">
        <f>C59+('Policies ERP May 2022'!G38)/1000</f>
        <v>287.26350000000002</v>
      </c>
      <c r="D69" s="128">
        <f>D59+('Policies ERP May 2022'!H38)/1000</f>
        <v>324.82349999999991</v>
      </c>
      <c r="E69" s="128">
        <f>E59+('Policies ERP May 2022'!I38)/1000</f>
        <v>296.56829999999997</v>
      </c>
      <c r="G69" s="133">
        <f>G59+('Policies ERP May 2022'!G38)/1000</f>
        <v>299.08530000000002</v>
      </c>
      <c r="H69" s="133">
        <f>H59+('Policies ERP May 2022'!H38)/1000</f>
        <v>339.22729999999996</v>
      </c>
      <c r="I69" s="133">
        <f>I59+('Policies ERP May 2022'!I38)/1000</f>
        <v>310.71289999999999</v>
      </c>
      <c r="S69" s="2"/>
      <c r="T69" s="2"/>
      <c r="U69" s="2"/>
      <c r="V69" s="2"/>
      <c r="W69" s="2"/>
      <c r="X69" s="2"/>
      <c r="Y69" s="2"/>
    </row>
    <row r="70" spans="2:25" x14ac:dyDescent="0.2">
      <c r="B70" s="3" t="s">
        <v>112</v>
      </c>
      <c r="C70" s="128">
        <f>C60-C59+C69</f>
        <v>311.57240000000002</v>
      </c>
      <c r="D70" s="128">
        <f>D60-D59+D69</f>
        <v>374.46179999999993</v>
      </c>
      <c r="E70" s="128">
        <f>E60-E59+E69</f>
        <v>367.13779999999997</v>
      </c>
      <c r="G70" s="133">
        <f>G60-G59+G69</f>
        <v>323.39420000000001</v>
      </c>
      <c r="H70" s="133">
        <f>H60-H59+H69</f>
        <v>388.86559999999997</v>
      </c>
      <c r="I70" s="133">
        <f>I60-I59+I69</f>
        <v>381.2824</v>
      </c>
      <c r="S70" s="2"/>
      <c r="T70" s="2"/>
      <c r="U70" s="2"/>
      <c r="V70" s="2"/>
      <c r="W70" s="2"/>
      <c r="X70" s="2"/>
      <c r="Y70" s="2"/>
    </row>
    <row r="71" spans="2:25" x14ac:dyDescent="0.2">
      <c r="C71" s="127"/>
      <c r="D71" s="127"/>
      <c r="E71" s="127"/>
      <c r="G71" s="132"/>
      <c r="H71" s="132"/>
      <c r="I71" s="132"/>
      <c r="S71" s="2"/>
      <c r="T71" s="2"/>
      <c r="U71" s="2"/>
      <c r="V71" s="2"/>
      <c r="W71" s="2"/>
      <c r="X71" s="2"/>
      <c r="Y71" s="2"/>
    </row>
    <row r="72" spans="2:25" s="115" customFormat="1" ht="39" thickBot="1" x14ac:dyDescent="0.25">
      <c r="B72" s="125" t="s">
        <v>130</v>
      </c>
      <c r="C72" s="126" t="s">
        <v>14</v>
      </c>
      <c r="D72" s="126" t="s">
        <v>15</v>
      </c>
      <c r="E72" s="126" t="s">
        <v>16</v>
      </c>
      <c r="G72" s="126" t="s">
        <v>14</v>
      </c>
      <c r="H72" s="126" t="s">
        <v>15</v>
      </c>
      <c r="I72" s="126" t="s">
        <v>16</v>
      </c>
    </row>
    <row r="73" spans="2:25" x14ac:dyDescent="0.2">
      <c r="C73" s="127"/>
      <c r="D73" s="127"/>
      <c r="E73" s="127"/>
      <c r="G73" s="132"/>
      <c r="H73" s="132"/>
      <c r="I73" s="132"/>
    </row>
    <row r="74" spans="2:25" x14ac:dyDescent="0.2">
      <c r="B74" s="13" t="s">
        <v>131</v>
      </c>
      <c r="C74" s="127"/>
      <c r="D74" s="127"/>
      <c r="E74" s="127"/>
      <c r="G74" s="132"/>
      <c r="H74" s="132"/>
      <c r="I74" s="132"/>
    </row>
    <row r="75" spans="2:25" x14ac:dyDescent="0.2">
      <c r="B75" s="3" t="s">
        <v>19</v>
      </c>
      <c r="C75" s="128">
        <f>C24-C53</f>
        <v>-0.64130000000000109</v>
      </c>
      <c r="D75" s="128">
        <f t="shared" ref="C75:E81" si="31">D24-D53</f>
        <v>-7.2823999999999955</v>
      </c>
      <c r="E75" s="128">
        <f t="shared" si="31"/>
        <v>-23.837000000000003</v>
      </c>
      <c r="G75" s="133">
        <f t="shared" ref="G75:I80" si="32">G24-G53</f>
        <v>-0.64049999999998875</v>
      </c>
      <c r="H75" s="133">
        <f t="shared" si="32"/>
        <v>-7.2807999999999993</v>
      </c>
      <c r="I75" s="133">
        <f t="shared" si="32"/>
        <v>-23.834799999999994</v>
      </c>
      <c r="S75" s="2"/>
      <c r="T75" s="2"/>
      <c r="U75" s="2"/>
      <c r="V75" s="2"/>
      <c r="W75" s="2"/>
      <c r="X75" s="2"/>
      <c r="Y75" s="2"/>
    </row>
    <row r="76" spans="2:25" x14ac:dyDescent="0.2">
      <c r="B76" s="3" t="s">
        <v>38</v>
      </c>
      <c r="C76" s="128">
        <f t="shared" si="31"/>
        <v>-5.2409000000000106</v>
      </c>
      <c r="D76" s="128">
        <f t="shared" si="31"/>
        <v>-12.320899999999995</v>
      </c>
      <c r="E76" s="128">
        <f t="shared" si="31"/>
        <v>-22.158399999999986</v>
      </c>
      <c r="F76" s="7"/>
      <c r="G76" s="133">
        <f t="shared" si="32"/>
        <v>-5.2465000000000117</v>
      </c>
      <c r="H76" s="133">
        <f t="shared" si="32"/>
        <v>-12.332499999999996</v>
      </c>
      <c r="I76" s="133">
        <f t="shared" si="32"/>
        <v>-22.185300000000005</v>
      </c>
      <c r="S76" s="2"/>
      <c r="T76" s="2"/>
      <c r="U76" s="2"/>
      <c r="V76" s="2"/>
      <c r="W76" s="2"/>
      <c r="X76" s="2"/>
      <c r="Y76" s="2"/>
    </row>
    <row r="77" spans="2:25" x14ac:dyDescent="0.2">
      <c r="B77" s="3" t="s">
        <v>24</v>
      </c>
      <c r="C77" s="128">
        <f t="shared" si="31"/>
        <v>-0.45549999999999891</v>
      </c>
      <c r="D77" s="128">
        <f t="shared" si="31"/>
        <v>-2.3391999999999999</v>
      </c>
      <c r="E77" s="128">
        <f t="shared" si="31"/>
        <v>-4.1431000000000004</v>
      </c>
      <c r="G77" s="133">
        <f t="shared" si="32"/>
        <v>-0.51089999999999947</v>
      </c>
      <c r="H77" s="133">
        <f t="shared" si="32"/>
        <v>-2.6227999999999998</v>
      </c>
      <c r="I77" s="133">
        <f t="shared" si="32"/>
        <v>-4.6432000000000002</v>
      </c>
      <c r="S77" s="2"/>
      <c r="T77" s="2"/>
      <c r="U77" s="2"/>
      <c r="V77" s="2"/>
      <c r="W77" s="2"/>
      <c r="X77" s="2"/>
      <c r="Y77" s="2"/>
    </row>
    <row r="78" spans="2:25" x14ac:dyDescent="0.2">
      <c r="B78" s="3" t="s">
        <v>27</v>
      </c>
      <c r="C78" s="128">
        <f t="shared" si="31"/>
        <v>-0.34359999999999946</v>
      </c>
      <c r="D78" s="128">
        <f t="shared" si="31"/>
        <v>-0.74329999999999963</v>
      </c>
      <c r="E78" s="128">
        <f t="shared" si="31"/>
        <v>-1.3593999999999999</v>
      </c>
      <c r="G78" s="133">
        <f t="shared" si="32"/>
        <v>-0.32920000000000016</v>
      </c>
      <c r="H78" s="133">
        <f t="shared" si="32"/>
        <v>-0.69079999999999941</v>
      </c>
      <c r="I78" s="133">
        <f t="shared" si="32"/>
        <v>-1.2600000000000007</v>
      </c>
      <c r="S78" s="2"/>
      <c r="T78" s="2"/>
      <c r="U78" s="2"/>
      <c r="V78" s="2"/>
      <c r="W78" s="2"/>
      <c r="X78" s="2"/>
      <c r="Y78" s="2"/>
    </row>
    <row r="79" spans="2:25" x14ac:dyDescent="0.2">
      <c r="B79" s="3" t="s">
        <v>31</v>
      </c>
      <c r="C79" s="128">
        <f t="shared" si="31"/>
        <v>-3.521899999999988</v>
      </c>
      <c r="D79" s="128">
        <f t="shared" si="31"/>
        <v>-7.5258000000000038</v>
      </c>
      <c r="E79" s="128">
        <f t="shared" si="31"/>
        <v>-11.248799999999989</v>
      </c>
      <c r="G79" s="133">
        <f t="shared" si="32"/>
        <v>-3.7266999999999939</v>
      </c>
      <c r="H79" s="133">
        <f t="shared" si="32"/>
        <v>-7.9552000000000191</v>
      </c>
      <c r="I79" s="133">
        <f t="shared" si="32"/>
        <v>-11.828999999999979</v>
      </c>
      <c r="S79" s="2"/>
      <c r="T79" s="2"/>
      <c r="U79" s="2"/>
      <c r="V79" s="2"/>
      <c r="W79" s="2"/>
      <c r="X79" s="2"/>
      <c r="Y79" s="2"/>
    </row>
    <row r="80" spans="2:25" x14ac:dyDescent="0.2">
      <c r="B80" s="3" t="s">
        <v>67</v>
      </c>
      <c r="C80" s="128">
        <f t="shared" si="31"/>
        <v>-2.0442999999999998</v>
      </c>
      <c r="D80" s="128">
        <f t="shared" si="31"/>
        <v>-7.5471999999999966</v>
      </c>
      <c r="E80" s="128">
        <f t="shared" si="31"/>
        <v>-11.062299999999993</v>
      </c>
      <c r="G80" s="133">
        <f t="shared" si="32"/>
        <v>-2.0442999999999998</v>
      </c>
      <c r="H80" s="133">
        <f t="shared" si="32"/>
        <v>-7.5471999999999966</v>
      </c>
      <c r="I80" s="133">
        <f t="shared" si="32"/>
        <v>-11.062299999999993</v>
      </c>
      <c r="S80" s="2"/>
      <c r="T80" s="2"/>
      <c r="U80" s="2"/>
      <c r="V80" s="2"/>
      <c r="W80" s="2"/>
      <c r="X80" s="2"/>
      <c r="Y80" s="2"/>
    </row>
    <row r="81" spans="2:25" x14ac:dyDescent="0.2">
      <c r="B81" s="3" t="s">
        <v>132</v>
      </c>
      <c r="C81" s="128">
        <f t="shared" si="31"/>
        <v>-12.247500000000059</v>
      </c>
      <c r="D81" s="128">
        <f t="shared" si="31"/>
        <v>-37.758799999999894</v>
      </c>
      <c r="E81" s="128">
        <f t="shared" si="31"/>
        <v>-73.808999999999969</v>
      </c>
      <c r="G81" s="133">
        <f>G35-G59</f>
        <v>-12.085300000000018</v>
      </c>
      <c r="H81" s="133">
        <f>H35-H59</f>
        <v>-38.477299999999957</v>
      </c>
      <c r="I81" s="133">
        <f>I35-I59</f>
        <v>-74.962899999999991</v>
      </c>
      <c r="J81" t="s">
        <v>133</v>
      </c>
      <c r="S81" s="2"/>
      <c r="T81" s="2"/>
      <c r="U81" s="2"/>
      <c r="V81" s="2"/>
      <c r="W81" s="2"/>
      <c r="X81" s="2"/>
      <c r="Y81" s="2"/>
    </row>
    <row r="82" spans="2:25" x14ac:dyDescent="0.2">
      <c r="C82" s="127"/>
      <c r="D82" s="127"/>
      <c r="E82" s="127"/>
      <c r="G82" s="132"/>
      <c r="H82" s="132"/>
      <c r="I82" s="132"/>
      <c r="S82" s="2"/>
      <c r="T82" s="2"/>
      <c r="U82" s="2"/>
      <c r="V82" s="2"/>
      <c r="W82" s="2"/>
      <c r="X82" s="2"/>
      <c r="Y82" s="2"/>
    </row>
    <row r="83" spans="2:25" x14ac:dyDescent="0.2">
      <c r="B83" s="3" t="s">
        <v>111</v>
      </c>
      <c r="C83" s="128">
        <f t="shared" ref="C83:E84" si="33">C30-C59</f>
        <v>-12.247500000000059</v>
      </c>
      <c r="D83" s="128">
        <f t="shared" si="33"/>
        <v>-37.758799999999894</v>
      </c>
      <c r="E83" s="128">
        <f t="shared" si="33"/>
        <v>-73.808999999999969</v>
      </c>
      <c r="G83" s="133">
        <f t="shared" ref="G83:I84" si="34">G30-G59</f>
        <v>-12.498100000000022</v>
      </c>
      <c r="H83" s="133">
        <f t="shared" si="34"/>
        <v>-38.429299999999898</v>
      </c>
      <c r="I83" s="133">
        <f t="shared" si="34"/>
        <v>-74.814599999999984</v>
      </c>
      <c r="S83" s="2"/>
      <c r="T83" s="2"/>
      <c r="U83" s="2"/>
      <c r="V83" s="2"/>
      <c r="W83" s="2"/>
      <c r="X83" s="2"/>
      <c r="Y83" s="2"/>
    </row>
    <row r="84" spans="2:25" x14ac:dyDescent="0.2">
      <c r="B84" s="3" t="s">
        <v>112</v>
      </c>
      <c r="C84" s="128">
        <f t="shared" si="33"/>
        <v>-10.203200000000038</v>
      </c>
      <c r="D84" s="128">
        <f t="shared" si="33"/>
        <v>-30.211599999999919</v>
      </c>
      <c r="E84" s="128">
        <f t="shared" si="33"/>
        <v>-62.746699999999976</v>
      </c>
      <c r="G84" s="133">
        <f t="shared" si="34"/>
        <v>-10.453800000000001</v>
      </c>
      <c r="H84" s="133">
        <f t="shared" si="34"/>
        <v>-30.882099999999923</v>
      </c>
      <c r="I84" s="133">
        <f t="shared" si="34"/>
        <v>-63.752299999999991</v>
      </c>
      <c r="S84" s="2"/>
      <c r="T84" s="2"/>
      <c r="U84" s="2"/>
      <c r="V84" s="2"/>
      <c r="W84" s="2"/>
      <c r="X84" s="2"/>
      <c r="Y84" s="2"/>
    </row>
    <row r="85" spans="2:25" x14ac:dyDescent="0.2">
      <c r="C85" s="127"/>
      <c r="D85" s="127"/>
      <c r="E85" s="127"/>
      <c r="G85" s="132"/>
      <c r="H85" s="132"/>
      <c r="I85" s="132"/>
      <c r="S85" s="2"/>
      <c r="T85" s="2"/>
      <c r="U85" s="2"/>
      <c r="V85" s="2"/>
      <c r="W85" s="2"/>
      <c r="X85" s="2"/>
      <c r="Y85" s="2"/>
    </row>
    <row r="86" spans="2:25" x14ac:dyDescent="0.2">
      <c r="B86" s="13" t="s">
        <v>134</v>
      </c>
      <c r="C86" s="127"/>
      <c r="D86" s="127"/>
      <c r="E86" s="127"/>
      <c r="G86" s="132"/>
      <c r="H86" s="132"/>
      <c r="I86" s="132"/>
      <c r="S86" s="2"/>
      <c r="T86" s="2"/>
      <c r="U86" s="2"/>
      <c r="V86" s="2"/>
      <c r="W86" s="2"/>
      <c r="X86" s="2"/>
      <c r="Y86" s="2"/>
    </row>
    <row r="87" spans="2:25" x14ac:dyDescent="0.2">
      <c r="B87" s="3" t="s">
        <v>19</v>
      </c>
      <c r="C87" s="128">
        <f>C75</f>
        <v>-0.64130000000000109</v>
      </c>
      <c r="D87" s="128">
        <f>D75</f>
        <v>-7.2823999999999955</v>
      </c>
      <c r="E87" s="128">
        <f>E75</f>
        <v>-23.837000000000003</v>
      </c>
      <c r="G87" s="133">
        <f>G75</f>
        <v>-0.64049999999998875</v>
      </c>
      <c r="H87" s="133">
        <f>H75</f>
        <v>-7.2807999999999993</v>
      </c>
      <c r="I87" s="133">
        <f>I75</f>
        <v>-23.834799999999994</v>
      </c>
      <c r="S87" s="2"/>
      <c r="T87" s="2"/>
      <c r="U87" s="2"/>
      <c r="V87" s="2"/>
      <c r="W87" s="2"/>
      <c r="X87" s="2"/>
      <c r="Y87" s="2"/>
    </row>
    <row r="88" spans="2:25" x14ac:dyDescent="0.2">
      <c r="B88" s="3" t="s">
        <v>38</v>
      </c>
      <c r="C88" s="128">
        <f>C25-C63</f>
        <v>-4.6408999999999736</v>
      </c>
      <c r="D88" s="128">
        <f>D25-D63</f>
        <v>-17.370900000000006</v>
      </c>
      <c r="E88" s="128">
        <f>E25-E63</f>
        <v>-20.9084</v>
      </c>
      <c r="F88" s="2"/>
      <c r="G88" s="133">
        <f>G25-G63</f>
        <v>-4.646499999999989</v>
      </c>
      <c r="H88" s="133">
        <f>H76-('Policies ERP May 2022'!H38-'Policies ERP May 2022'!H39)/1000</f>
        <v>-17.382499999999997</v>
      </c>
      <c r="I88" s="133">
        <f>I76-('Policies ERP May 2022'!I38-'Policies ERP May 2022'!I39)/1000</f>
        <v>-20.935300000000005</v>
      </c>
      <c r="K88" s="7"/>
      <c r="L88" s="7"/>
      <c r="M88" s="7"/>
      <c r="S88" s="2"/>
      <c r="T88" s="2"/>
      <c r="U88" s="2"/>
      <c r="V88" s="2"/>
      <c r="W88" s="2"/>
      <c r="X88" s="2"/>
      <c r="Y88" s="2"/>
    </row>
    <row r="89" spans="2:25" x14ac:dyDescent="0.2">
      <c r="B89" s="3" t="s">
        <v>24</v>
      </c>
      <c r="C89" s="128">
        <f t="shared" ref="C89:E92" si="35">C77</f>
        <v>-0.45549999999999891</v>
      </c>
      <c r="D89" s="128">
        <f t="shared" si="35"/>
        <v>-2.3391999999999999</v>
      </c>
      <c r="E89" s="128">
        <f t="shared" si="35"/>
        <v>-4.1431000000000004</v>
      </c>
      <c r="F89" s="2"/>
      <c r="G89" s="133">
        <f t="shared" ref="G89:I92" si="36">G77</f>
        <v>-0.51089999999999947</v>
      </c>
      <c r="H89" s="133">
        <f t="shared" si="36"/>
        <v>-2.6227999999999998</v>
      </c>
      <c r="I89" s="133">
        <f t="shared" si="36"/>
        <v>-4.6432000000000002</v>
      </c>
      <c r="S89" s="2"/>
      <c r="T89" s="2"/>
      <c r="U89" s="2"/>
      <c r="V89" s="2"/>
      <c r="W89" s="2"/>
      <c r="X89" s="2"/>
      <c r="Y89" s="2"/>
    </row>
    <row r="90" spans="2:25" x14ac:dyDescent="0.2">
      <c r="B90" s="3" t="s">
        <v>27</v>
      </c>
      <c r="C90" s="128">
        <f t="shared" si="35"/>
        <v>-0.34359999999999946</v>
      </c>
      <c r="D90" s="128">
        <f t="shared" si="35"/>
        <v>-0.74329999999999963</v>
      </c>
      <c r="E90" s="128">
        <f t="shared" si="35"/>
        <v>-1.3593999999999999</v>
      </c>
      <c r="F90" s="2"/>
      <c r="G90" s="133">
        <f t="shared" si="36"/>
        <v>-0.32920000000000016</v>
      </c>
      <c r="H90" s="133">
        <f t="shared" si="36"/>
        <v>-0.69079999999999941</v>
      </c>
      <c r="I90" s="133">
        <f t="shared" si="36"/>
        <v>-1.2600000000000007</v>
      </c>
      <c r="S90" s="2"/>
      <c r="T90" s="2"/>
      <c r="U90" s="2"/>
      <c r="V90" s="2"/>
      <c r="W90" s="2"/>
      <c r="X90" s="2"/>
      <c r="Y90" s="2"/>
    </row>
    <row r="91" spans="2:25" x14ac:dyDescent="0.2">
      <c r="B91" s="3" t="s">
        <v>31</v>
      </c>
      <c r="C91" s="128">
        <f t="shared" si="35"/>
        <v>-3.521899999999988</v>
      </c>
      <c r="D91" s="128">
        <f t="shared" si="35"/>
        <v>-7.5258000000000038</v>
      </c>
      <c r="E91" s="128">
        <f t="shared" si="35"/>
        <v>-11.248799999999989</v>
      </c>
      <c r="F91" s="2"/>
      <c r="G91" s="133">
        <f t="shared" si="36"/>
        <v>-3.7266999999999939</v>
      </c>
      <c r="H91" s="133">
        <f t="shared" si="36"/>
        <v>-7.9552000000000191</v>
      </c>
      <c r="I91" s="133">
        <f t="shared" si="36"/>
        <v>-11.828999999999979</v>
      </c>
      <c r="S91" s="2"/>
      <c r="T91" s="2"/>
      <c r="U91" s="2"/>
      <c r="V91" s="2"/>
      <c r="W91" s="2"/>
      <c r="X91" s="2"/>
      <c r="Y91" s="2"/>
    </row>
    <row r="92" spans="2:25" x14ac:dyDescent="0.2">
      <c r="B92" s="3" t="s">
        <v>67</v>
      </c>
      <c r="C92" s="128">
        <f t="shared" si="35"/>
        <v>-2.0442999999999998</v>
      </c>
      <c r="D92" s="128">
        <f t="shared" si="35"/>
        <v>-7.5471999999999966</v>
      </c>
      <c r="E92" s="128">
        <f t="shared" si="35"/>
        <v>-11.062299999999993</v>
      </c>
      <c r="F92" s="2"/>
      <c r="G92" s="133">
        <f t="shared" si="36"/>
        <v>-2.0442999999999998</v>
      </c>
      <c r="H92" s="133">
        <f t="shared" si="36"/>
        <v>-7.5471999999999966</v>
      </c>
      <c r="I92" s="133">
        <f t="shared" si="36"/>
        <v>-11.062299999999993</v>
      </c>
      <c r="S92" s="2"/>
      <c r="T92" s="2"/>
      <c r="U92" s="2"/>
      <c r="V92" s="2"/>
      <c r="W92" s="2"/>
      <c r="X92" s="2"/>
      <c r="Y92" s="2"/>
    </row>
    <row r="93" spans="2:25" x14ac:dyDescent="0.2">
      <c r="B93" s="3" t="s">
        <v>132</v>
      </c>
      <c r="C93" s="128">
        <f>C35-C64</f>
        <v>-11.647500000000036</v>
      </c>
      <c r="D93" s="128">
        <f>D35-D64</f>
        <v>-42.808799999999906</v>
      </c>
      <c r="E93" s="128">
        <f>E35-E64</f>
        <v>-72.558999999999969</v>
      </c>
      <c r="F93" s="2"/>
      <c r="G93" s="133">
        <f>G35-G64</f>
        <v>-11.485299999999995</v>
      </c>
      <c r="H93" s="133">
        <f>H35-H64</f>
        <v>-43.527299999999968</v>
      </c>
      <c r="I93" s="133">
        <f>I35-I64</f>
        <v>-73.712899999999991</v>
      </c>
      <c r="J93" t="s">
        <v>133</v>
      </c>
      <c r="S93" s="2"/>
      <c r="T93" s="2"/>
      <c r="U93" s="2"/>
      <c r="V93" s="2"/>
      <c r="W93" s="2"/>
      <c r="X93" s="2"/>
      <c r="Y93" s="2"/>
    </row>
    <row r="94" spans="2:25" x14ac:dyDescent="0.2">
      <c r="C94" s="127"/>
      <c r="D94" s="127"/>
      <c r="E94" s="127"/>
      <c r="F94" s="2"/>
      <c r="G94" s="132"/>
      <c r="H94" s="132"/>
      <c r="I94" s="132"/>
      <c r="S94" s="2"/>
      <c r="T94" s="2"/>
      <c r="U94" s="2"/>
      <c r="V94" s="2"/>
      <c r="W94" s="2"/>
      <c r="X94" s="2"/>
      <c r="Y94" s="2"/>
    </row>
    <row r="95" spans="2:25" x14ac:dyDescent="0.2">
      <c r="B95" s="3" t="s">
        <v>111</v>
      </c>
      <c r="C95" s="128">
        <f t="shared" ref="C95:E96" si="37">C30-C64</f>
        <v>-11.647500000000036</v>
      </c>
      <c r="D95" s="128">
        <f t="shared" si="37"/>
        <v>-42.808799999999906</v>
      </c>
      <c r="E95" s="128">
        <f t="shared" si="37"/>
        <v>-72.558999999999969</v>
      </c>
      <c r="F95" s="2"/>
      <c r="G95" s="133">
        <f t="shared" ref="G95:I96" si="38">G30-G64</f>
        <v>-11.898099999999999</v>
      </c>
      <c r="H95" s="133">
        <f t="shared" si="38"/>
        <v>-43.47929999999991</v>
      </c>
      <c r="I95" s="133">
        <f t="shared" si="38"/>
        <v>-73.564599999999984</v>
      </c>
      <c r="S95" s="2"/>
      <c r="T95" s="2"/>
      <c r="U95" s="2"/>
      <c r="V95" s="2"/>
      <c r="W95" s="2"/>
      <c r="X95" s="2"/>
      <c r="Y95" s="2"/>
    </row>
    <row r="96" spans="2:25" x14ac:dyDescent="0.2">
      <c r="B96" s="3" t="s">
        <v>112</v>
      </c>
      <c r="C96" s="128">
        <f t="shared" si="37"/>
        <v>-9.6032000000000153</v>
      </c>
      <c r="D96" s="128">
        <f t="shared" si="37"/>
        <v>-35.26159999999993</v>
      </c>
      <c r="E96" s="128">
        <f t="shared" si="37"/>
        <v>-61.496699999999976</v>
      </c>
      <c r="F96" s="2"/>
      <c r="G96" s="133">
        <f t="shared" si="38"/>
        <v>-9.8537999999999784</v>
      </c>
      <c r="H96" s="133">
        <f t="shared" si="38"/>
        <v>-35.932099999999934</v>
      </c>
      <c r="I96" s="133">
        <f t="shared" si="38"/>
        <v>-62.502299999999991</v>
      </c>
      <c r="S96" s="2"/>
      <c r="T96" s="2"/>
      <c r="U96" s="2"/>
      <c r="V96" s="2"/>
      <c r="W96" s="2"/>
      <c r="X96" s="2"/>
      <c r="Y96" s="2"/>
    </row>
    <row r="97" spans="2:25" x14ac:dyDescent="0.2">
      <c r="C97" s="127"/>
      <c r="D97" s="127"/>
      <c r="E97" s="127"/>
      <c r="G97" s="132"/>
      <c r="H97" s="132"/>
      <c r="I97" s="132"/>
      <c r="S97" s="2"/>
      <c r="T97" s="2"/>
      <c r="U97" s="2"/>
      <c r="V97" s="2"/>
      <c r="W97" s="2"/>
      <c r="X97" s="2"/>
      <c r="Y97" s="2"/>
    </row>
    <row r="98" spans="2:25" x14ac:dyDescent="0.2">
      <c r="B98" s="13" t="s">
        <v>135</v>
      </c>
      <c r="C98" s="127"/>
      <c r="D98" s="127"/>
      <c r="E98" s="127"/>
      <c r="G98" s="132"/>
      <c r="H98" s="132"/>
      <c r="I98" s="132"/>
      <c r="S98" s="2"/>
      <c r="T98" s="2"/>
      <c r="U98" s="2"/>
      <c r="V98" s="2"/>
      <c r="W98" s="2"/>
      <c r="X98" s="2"/>
      <c r="Y98" s="2"/>
    </row>
    <row r="99" spans="2:25" x14ac:dyDescent="0.2">
      <c r="B99" s="3" t="s">
        <v>19</v>
      </c>
      <c r="C99" s="128">
        <f>C87</f>
        <v>-0.64130000000000109</v>
      </c>
      <c r="D99" s="128">
        <f t="shared" ref="D99:E99" si="39">D87</f>
        <v>-7.2823999999999955</v>
      </c>
      <c r="E99" s="128">
        <f t="shared" si="39"/>
        <v>-23.837000000000003</v>
      </c>
      <c r="F99" s="2"/>
      <c r="G99" s="133">
        <f>G87</f>
        <v>-0.64049999999998875</v>
      </c>
      <c r="H99" s="133">
        <f t="shared" ref="H99:I99" si="40">H87</f>
        <v>-7.2807999999999993</v>
      </c>
      <c r="I99" s="133">
        <f t="shared" si="40"/>
        <v>-23.834799999999994</v>
      </c>
      <c r="S99" s="2"/>
      <c r="T99" s="2"/>
      <c r="U99" s="2"/>
      <c r="V99" s="2"/>
      <c r="W99" s="2"/>
      <c r="X99" s="2"/>
      <c r="Y99" s="2"/>
    </row>
    <row r="100" spans="2:25" x14ac:dyDescent="0.2">
      <c r="B100" s="3" t="s">
        <v>38</v>
      </c>
      <c r="C100" s="128">
        <f>C25-C68</f>
        <v>-2.2408999999999963</v>
      </c>
      <c r="D100" s="128">
        <f>D25-D68</f>
        <v>-8.0708999999999946</v>
      </c>
      <c r="E100" s="128">
        <f>E25-E68</f>
        <v>-17.9084</v>
      </c>
      <c r="F100" s="2"/>
      <c r="G100" s="133">
        <f>G25-G68</f>
        <v>-2.2465000000000117</v>
      </c>
      <c r="H100" s="133">
        <f>H25-H68</f>
        <v>-8.082499999999996</v>
      </c>
      <c r="I100" s="133">
        <f>I25-I68</f>
        <v>-17.935300000000019</v>
      </c>
      <c r="S100" s="2"/>
      <c r="T100" s="2"/>
      <c r="U100" s="2"/>
      <c r="V100" s="2"/>
      <c r="W100" s="2"/>
      <c r="X100" s="2"/>
      <c r="Y100" s="2"/>
    </row>
    <row r="101" spans="2:25" x14ac:dyDescent="0.2">
      <c r="B101" s="3" t="s">
        <v>24</v>
      </c>
      <c r="C101" s="128">
        <f t="shared" ref="C101:E104" si="41">C89</f>
        <v>-0.45549999999999891</v>
      </c>
      <c r="D101" s="128">
        <f t="shared" si="41"/>
        <v>-2.3391999999999999</v>
      </c>
      <c r="E101" s="128">
        <f t="shared" si="41"/>
        <v>-4.1431000000000004</v>
      </c>
      <c r="F101" s="2"/>
      <c r="G101" s="133">
        <f t="shared" ref="G101:I101" si="42">G89</f>
        <v>-0.51089999999999947</v>
      </c>
      <c r="H101" s="133">
        <f t="shared" si="42"/>
        <v>-2.6227999999999998</v>
      </c>
      <c r="I101" s="133">
        <f t="shared" si="42"/>
        <v>-4.6432000000000002</v>
      </c>
      <c r="S101" s="2"/>
      <c r="T101" s="2"/>
      <c r="U101" s="2"/>
      <c r="V101" s="2"/>
      <c r="W101" s="2"/>
      <c r="X101" s="2"/>
      <c r="Y101" s="2"/>
    </row>
    <row r="102" spans="2:25" x14ac:dyDescent="0.2">
      <c r="B102" s="3" t="s">
        <v>27</v>
      </c>
      <c r="C102" s="128">
        <f t="shared" si="41"/>
        <v>-0.34359999999999946</v>
      </c>
      <c r="D102" s="128">
        <f t="shared" si="41"/>
        <v>-0.74329999999999963</v>
      </c>
      <c r="E102" s="128">
        <f t="shared" si="41"/>
        <v>-1.3593999999999999</v>
      </c>
      <c r="F102" s="2"/>
      <c r="G102" s="133">
        <f>G90</f>
        <v>-0.32920000000000016</v>
      </c>
      <c r="H102" s="133">
        <f t="shared" ref="H102:I102" si="43">H90</f>
        <v>-0.69079999999999941</v>
      </c>
      <c r="I102" s="133">
        <f t="shared" si="43"/>
        <v>-1.2600000000000007</v>
      </c>
      <c r="S102" s="2"/>
      <c r="T102" s="2"/>
      <c r="U102" s="2"/>
      <c r="V102" s="2"/>
      <c r="W102" s="2"/>
      <c r="X102" s="2"/>
      <c r="Y102" s="2"/>
    </row>
    <row r="103" spans="2:25" x14ac:dyDescent="0.2">
      <c r="B103" s="3" t="s">
        <v>31</v>
      </c>
      <c r="C103" s="128">
        <f t="shared" si="41"/>
        <v>-3.521899999999988</v>
      </c>
      <c r="D103" s="128">
        <f t="shared" si="41"/>
        <v>-7.5258000000000038</v>
      </c>
      <c r="E103" s="128">
        <f t="shared" si="41"/>
        <v>-11.248799999999989</v>
      </c>
      <c r="F103" s="2"/>
      <c r="G103" s="133">
        <f t="shared" ref="G103:I103" si="44">G91</f>
        <v>-3.7266999999999939</v>
      </c>
      <c r="H103" s="133">
        <f t="shared" si="44"/>
        <v>-7.9552000000000191</v>
      </c>
      <c r="I103" s="133">
        <f t="shared" si="44"/>
        <v>-11.828999999999979</v>
      </c>
      <c r="S103" s="2"/>
      <c r="T103" s="2"/>
      <c r="U103" s="2"/>
      <c r="V103" s="2"/>
      <c r="W103" s="2"/>
      <c r="X103" s="2"/>
      <c r="Y103" s="2"/>
    </row>
    <row r="104" spans="2:25" x14ac:dyDescent="0.2">
      <c r="B104" s="3" t="s">
        <v>67</v>
      </c>
      <c r="C104" s="128">
        <f t="shared" si="41"/>
        <v>-2.0442999999999998</v>
      </c>
      <c r="D104" s="128">
        <f t="shared" si="41"/>
        <v>-7.5471999999999966</v>
      </c>
      <c r="E104" s="128">
        <f t="shared" si="41"/>
        <v>-11.062299999999993</v>
      </c>
      <c r="F104" s="2"/>
      <c r="G104" s="133">
        <f t="shared" ref="G104:I104" si="45">G92</f>
        <v>-2.0442999999999998</v>
      </c>
      <c r="H104" s="133">
        <f t="shared" si="45"/>
        <v>-7.5471999999999966</v>
      </c>
      <c r="I104" s="133">
        <f t="shared" si="45"/>
        <v>-11.062299999999993</v>
      </c>
      <c r="S104" s="2"/>
      <c r="T104" s="2"/>
      <c r="U104" s="2"/>
      <c r="V104" s="2"/>
      <c r="W104" s="2"/>
      <c r="X104" s="2"/>
      <c r="Y104" s="2"/>
    </row>
    <row r="105" spans="2:25" x14ac:dyDescent="0.2">
      <c r="B105" s="3" t="s">
        <v>132</v>
      </c>
      <c r="C105" s="128">
        <f>C35-C69</f>
        <v>-9.2475000000000591</v>
      </c>
      <c r="D105" s="128">
        <f>D35-D69</f>
        <v>-33.508799999999894</v>
      </c>
      <c r="E105" s="128">
        <f>E35-E69</f>
        <v>-69.558999999999969</v>
      </c>
      <c r="F105" s="2"/>
      <c r="G105" s="133">
        <f>G35-G69</f>
        <v>-9.0853000000000179</v>
      </c>
      <c r="H105" s="133">
        <f>H35-H69</f>
        <v>-34.227299999999957</v>
      </c>
      <c r="I105" s="133">
        <f>I35-I69</f>
        <v>-70.712899999999991</v>
      </c>
      <c r="J105" t="s">
        <v>133</v>
      </c>
      <c r="S105" s="2"/>
      <c r="T105" s="2"/>
      <c r="U105" s="2"/>
      <c r="V105" s="2"/>
      <c r="W105" s="2"/>
      <c r="X105" s="2"/>
      <c r="Y105" s="2"/>
    </row>
    <row r="106" spans="2:25" x14ac:dyDescent="0.2">
      <c r="C106" s="127"/>
      <c r="D106" s="127"/>
      <c r="E106" s="127"/>
      <c r="F106" s="2"/>
      <c r="G106" s="132"/>
      <c r="H106" s="132"/>
      <c r="I106" s="132"/>
      <c r="S106" s="2"/>
      <c r="T106" s="2"/>
      <c r="U106" s="2"/>
      <c r="V106" s="2"/>
      <c r="W106" s="2"/>
      <c r="X106" s="2"/>
      <c r="Y106" s="2"/>
    </row>
    <row r="107" spans="2:25" x14ac:dyDescent="0.2">
      <c r="B107" s="3" t="s">
        <v>111</v>
      </c>
      <c r="C107" s="128">
        <f t="shared" ref="C107:E108" si="46">C30-C69</f>
        <v>-9.2475000000000591</v>
      </c>
      <c r="D107" s="128">
        <f t="shared" si="46"/>
        <v>-33.508799999999894</v>
      </c>
      <c r="E107" s="128">
        <f t="shared" si="46"/>
        <v>-69.558999999999969</v>
      </c>
      <c r="F107" s="2"/>
      <c r="G107" s="133">
        <f t="shared" ref="G107:I108" si="47">G30-G69</f>
        <v>-9.4981000000000222</v>
      </c>
      <c r="H107" s="133">
        <f t="shared" si="47"/>
        <v>-34.179299999999898</v>
      </c>
      <c r="I107" s="133">
        <f t="shared" si="47"/>
        <v>-70.564599999999984</v>
      </c>
      <c r="S107" s="2"/>
      <c r="T107" s="2"/>
      <c r="U107" s="2"/>
      <c r="V107" s="2"/>
      <c r="W107" s="2"/>
      <c r="X107" s="2"/>
      <c r="Y107" s="2"/>
    </row>
    <row r="108" spans="2:25" x14ac:dyDescent="0.2">
      <c r="B108" s="3" t="s">
        <v>112</v>
      </c>
      <c r="C108" s="128">
        <f t="shared" si="46"/>
        <v>-7.203200000000038</v>
      </c>
      <c r="D108" s="128">
        <f t="shared" si="46"/>
        <v>-25.961599999999919</v>
      </c>
      <c r="E108" s="128">
        <f t="shared" si="46"/>
        <v>-58.496699999999976</v>
      </c>
      <c r="F108" s="2"/>
      <c r="G108" s="133">
        <f t="shared" si="47"/>
        <v>-7.4538000000000011</v>
      </c>
      <c r="H108" s="133">
        <f t="shared" si="47"/>
        <v>-26.632099999999923</v>
      </c>
      <c r="I108" s="133">
        <f t="shared" si="47"/>
        <v>-59.502299999999991</v>
      </c>
      <c r="S108" s="2"/>
      <c r="T108" s="2"/>
      <c r="U108" s="2"/>
      <c r="V108" s="2"/>
      <c r="W108" s="2"/>
      <c r="X108" s="2"/>
      <c r="Y108" s="2"/>
    </row>
    <row r="109" spans="2:25" x14ac:dyDescent="0.2">
      <c r="C109" s="2"/>
      <c r="D109" s="2"/>
      <c r="E109" s="2"/>
      <c r="F109" s="2"/>
      <c r="G109" s="2"/>
      <c r="H109" s="2"/>
      <c r="I109" s="2"/>
      <c r="S109" s="2"/>
      <c r="T109" s="2"/>
      <c r="U109" s="2"/>
      <c r="V109" s="2"/>
      <c r="W109" s="2"/>
      <c r="X109" s="2"/>
      <c r="Y109" s="2"/>
    </row>
    <row r="110" spans="2:25" x14ac:dyDescent="0.2">
      <c r="C110" s="2"/>
      <c r="D110" s="2"/>
      <c r="E110" s="2"/>
      <c r="F110" s="2"/>
      <c r="G110" s="2"/>
      <c r="H110" s="2"/>
      <c r="I110" s="2"/>
    </row>
    <row r="111" spans="2:25" x14ac:dyDescent="0.2">
      <c r="C111" s="2"/>
      <c r="D111" s="2"/>
      <c r="E111" s="2"/>
      <c r="F111" s="2"/>
      <c r="G111" s="2"/>
      <c r="H111" s="2"/>
      <c r="I111" s="2"/>
    </row>
    <row r="112" spans="2:25" x14ac:dyDescent="0.2">
      <c r="C112" s="2"/>
      <c r="D112" s="2"/>
      <c r="E112" s="2"/>
      <c r="F112" s="2"/>
      <c r="G112" s="2"/>
      <c r="H112" s="2"/>
      <c r="I112" s="2"/>
    </row>
  </sheetData>
  <mergeCells count="2">
    <mergeCell ref="C3:E3"/>
    <mergeCell ref="G3:I3"/>
  </mergeCells>
  <phoneticPr fontId="16" type="noConversion"/>
  <conditionalFormatting sqref="S4:Y108">
    <cfRule type="cellIs" dxfId="0" priority="1" operator="equal">
      <formula>FALSE</formula>
    </cfRule>
  </conditionalFormatting>
  <pageMargins left="0.7" right="0.7" top="0.75" bottom="0.75" header="0.3" footer="0.3"/>
  <pageSetup paperSize="9" orientation="portrait" r:id="rId1"/>
  <headerFooter>
    <oddHeader>&amp;C&amp;"Calibri"&amp;9&amp;K000000[IN-CONFIDENCE]&amp;1#</oddHeader>
    <oddFooter>&amp;C&amp;1#&amp;"Calibri"&amp;9&amp;K000000[IN-CONFIDENCE]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DF96-B796-4CB2-A849-157DA04F38F5}">
  <dimension ref="A1:L109"/>
  <sheetViews>
    <sheetView zoomScale="130" zoomScaleNormal="130" workbookViewId="0">
      <selection activeCell="C28" sqref="C28"/>
    </sheetView>
  </sheetViews>
  <sheetFormatPr defaultRowHeight="12.75" x14ac:dyDescent="0.2"/>
  <cols>
    <col min="1" max="1" width="1.42578125" style="2" customWidth="1"/>
    <col min="2" max="2" width="66.7109375" style="2" customWidth="1"/>
    <col min="3" max="5" width="11.85546875" style="2" customWidth="1"/>
    <col min="6" max="8" width="9.140625" style="2"/>
    <col min="9" max="9" width="16.5703125" style="2" bestFit="1" customWidth="1"/>
    <col min="10" max="10" width="12" style="2" customWidth="1"/>
    <col min="11" max="11" width="11.5703125" style="2" customWidth="1"/>
    <col min="12" max="12" width="12" style="2" customWidth="1"/>
    <col min="13" max="16384" width="9.140625" style="2"/>
  </cols>
  <sheetData>
    <row r="1" spans="1:12" s="11" customFormat="1" ht="14.25" x14ac:dyDescent="0.2">
      <c r="B1" s="11" t="s">
        <v>136</v>
      </c>
    </row>
    <row r="3" spans="1:12" ht="38.25" customHeight="1" thickBot="1" x14ac:dyDescent="0.25">
      <c r="C3" s="18" t="s">
        <v>14</v>
      </c>
      <c r="D3" s="18" t="s">
        <v>15</v>
      </c>
      <c r="E3" s="18" t="s">
        <v>16</v>
      </c>
    </row>
    <row r="4" spans="1:12" x14ac:dyDescent="0.2">
      <c r="B4" s="1" t="s">
        <v>137</v>
      </c>
      <c r="C4" s="9">
        <f>C22</f>
        <v>-5.4126851829204456</v>
      </c>
      <c r="D4" s="9">
        <f>D22</f>
        <v>-30.919488872790382</v>
      </c>
      <c r="E4" s="9">
        <f>E22</f>
        <v>-58.443536846350817</v>
      </c>
    </row>
    <row r="5" spans="1:12" x14ac:dyDescent="0.2">
      <c r="B5" s="1" t="s">
        <v>138</v>
      </c>
      <c r="C5" s="9">
        <f>C37</f>
        <v>-11.907086613226985</v>
      </c>
      <c r="D5" s="9">
        <f>D37</f>
        <v>-94.718512529213683</v>
      </c>
      <c r="E5" s="9">
        <f>E37</f>
        <v>-121.25202736423988</v>
      </c>
    </row>
    <row r="6" spans="1:12" ht="25.5" x14ac:dyDescent="0.2">
      <c r="B6" s="122" t="s">
        <v>139</v>
      </c>
      <c r="C6" s="9">
        <f>C5-C4</f>
        <v>-6.4944014303065396</v>
      </c>
      <c r="D6" s="9">
        <f t="shared" ref="D6:E6" si="0">D5-D4</f>
        <v>-63.799023656423302</v>
      </c>
      <c r="E6" s="9">
        <f t="shared" si="0"/>
        <v>-62.808490517889062</v>
      </c>
    </row>
    <row r="7" spans="1:12" x14ac:dyDescent="0.2">
      <c r="B7" s="1" t="s">
        <v>140</v>
      </c>
      <c r="C7" s="9">
        <f>'Policies ERP May 2022'!G40/1000</f>
        <v>-2.081</v>
      </c>
      <c r="D7" s="9">
        <f>'Policies ERP May 2022'!H40/1000</f>
        <v>-9.7029999999999994</v>
      </c>
      <c r="E7" s="9">
        <f>'Policies ERP May 2022'!I40/1000</f>
        <v>-17.602</v>
      </c>
    </row>
    <row r="8" spans="1:12" ht="25.5" x14ac:dyDescent="0.2">
      <c r="B8" s="122" t="s">
        <v>141</v>
      </c>
      <c r="C8" s="9">
        <f>C5+C7</f>
        <v>-13.988086613226985</v>
      </c>
      <c r="D8" s="9">
        <f t="shared" ref="D8:E8" si="1">D5+D7</f>
        <v>-104.42151252921369</v>
      </c>
      <c r="E8" s="9">
        <f t="shared" si="1"/>
        <v>-138.85402736423987</v>
      </c>
    </row>
    <row r="9" spans="1:12" x14ac:dyDescent="0.2">
      <c r="B9"/>
      <c r="C9"/>
      <c r="D9"/>
      <c r="E9"/>
    </row>
    <row r="10" spans="1:12" x14ac:dyDescent="0.2">
      <c r="B10" s="1" t="s">
        <v>142</v>
      </c>
      <c r="C10" s="9">
        <f>C39</f>
        <v>-11.485299999999995</v>
      </c>
      <c r="D10" s="9">
        <f>D39</f>
        <v>-43.527299999999968</v>
      </c>
      <c r="E10" s="9">
        <f>E39</f>
        <v>-73.712899999999991</v>
      </c>
    </row>
    <row r="11" spans="1:12" x14ac:dyDescent="0.2">
      <c r="B11" s="1" t="s">
        <v>143</v>
      </c>
      <c r="C11" s="9">
        <f>C10-'Policies ERP May 2022'!G39/1000</f>
        <v>-9.0852999999999948</v>
      </c>
      <c r="D11" s="9">
        <f>D10-'Policies ERP May 2022'!H39/1000</f>
        <v>-34.227299999999971</v>
      </c>
      <c r="E11" s="9">
        <f>E10-'Policies ERP May 2022'!I39/1000</f>
        <v>-70.712899999999991</v>
      </c>
    </row>
    <row r="13" spans="1:12" ht="16.5" thickBot="1" x14ac:dyDescent="0.3">
      <c r="A13" s="114"/>
      <c r="B13" s="114" t="s">
        <v>144</v>
      </c>
      <c r="C13" s="114"/>
      <c r="D13" s="114"/>
      <c r="E13" s="114"/>
      <c r="I13" s="324"/>
      <c r="J13" s="324"/>
      <c r="K13" s="324"/>
      <c r="L13" s="324"/>
    </row>
    <row r="14" spans="1:12" x14ac:dyDescent="0.2">
      <c r="B14" s="169" t="s">
        <v>145</v>
      </c>
    </row>
    <row r="15" spans="1:12" ht="41.25" customHeight="1" thickBot="1" x14ac:dyDescent="0.25">
      <c r="B15" s="18" t="s">
        <v>146</v>
      </c>
      <c r="C15" s="18" t="s">
        <v>14</v>
      </c>
      <c r="D15" s="18" t="s">
        <v>15</v>
      </c>
      <c r="E15" s="18" t="s">
        <v>16</v>
      </c>
      <c r="I15" s="324"/>
      <c r="J15" s="324"/>
      <c r="K15" s="324"/>
      <c r="L15" s="324"/>
    </row>
    <row r="16" spans="1:12" ht="40.5" customHeight="1" x14ac:dyDescent="0.2">
      <c r="B16" s="117" t="s">
        <v>19</v>
      </c>
      <c r="C16" s="9">
        <f>(SUMIF('Policies ERP May 2022'!$E$8:$E$35,_xlfn.CONCAT($B16,"Range"),'Policies ERP May 2022'!J$8:J$35)+SUMIF('Policies ERP May 2022'!$E$8:$E$35,_xlfn.CONCAT($B16,"Singular"),'Policies ERP May 2022'!G$8:G$35))/1000</f>
        <v>-1.718</v>
      </c>
      <c r="D16" s="9">
        <f>(SUMIF('Policies ERP May 2022'!$E$8:$E$35,_xlfn.CONCAT($B16,"Range"),'Policies ERP May 2022'!K$8:K$35)+SUMIF('Policies ERP May 2022'!$E$8:$E$35,_xlfn.CONCAT($B16,"Singular"),'Policies ERP May 2022'!H$8:H$35))/1000</f>
        <v>-5.883</v>
      </c>
      <c r="E16" s="9">
        <f>(SUMIF('Policies ERP May 2022'!$E$8:$E$35,_xlfn.CONCAT($B16,"Range"),'Policies ERP May 2022'!L$8:L$35)+SUMIF('Policies ERP May 2022'!$E$8:$E$35,_xlfn.CONCAT($B16,"Singular"),'Policies ERP May 2022'!I$8:I$35))/1000</f>
        <v>-8.2829999999999995</v>
      </c>
    </row>
    <row r="17" spans="2:5" x14ac:dyDescent="0.2">
      <c r="B17" s="117" t="s">
        <v>38</v>
      </c>
      <c r="C17" s="9">
        <f>(SUMIF('Policies ERP May 2022'!$E$8:$E$35,_xlfn.CONCAT($B17,"Range"),'Policies ERP May 2022'!J$8:J$35)+SUMIF('Policies ERP May 2022'!$E$8:$E$35,_xlfn.CONCAT($B17,"Singular"),'Policies ERP May 2022'!G$8:G$35))/1000</f>
        <v>-2.7369266504743028</v>
      </c>
      <c r="D17" s="9">
        <f>(SUMIF('Policies ERP May 2022'!$E$8:$E$35,_xlfn.CONCAT($B17,"Range"),'Policies ERP May 2022'!K$8:K$35)+SUMIF('Policies ERP May 2022'!$E$8:$E$35,_xlfn.CONCAT($B17,"Singular"),'Policies ERP May 2022'!H$8:H$35))/1000</f>
        <v>-16.138914367830758</v>
      </c>
      <c r="E17" s="9">
        <f>(SUMIF('Policies ERP May 2022'!$E$8:$E$35,_xlfn.CONCAT($B17,"Range"),'Policies ERP May 2022'!L$8:L$35)+SUMIF('Policies ERP May 2022'!$E$8:$E$35,_xlfn.CONCAT($B17,"Singular"),'Policies ERP May 2022'!I$8:I$35))/1000</f>
        <v>-19.316054968477928</v>
      </c>
    </row>
    <row r="18" spans="2:5" x14ac:dyDescent="0.2">
      <c r="B18" s="117" t="s">
        <v>24</v>
      </c>
      <c r="C18" s="9">
        <f>(SUMIF('Policies ERP May 2022'!$E$8:$E$35,_xlfn.CONCAT($B18,"Range"),'Policies ERP May 2022'!J$8:J$35)+SUMIF('Policies ERP May 2022'!$E$8:$E$35,_xlfn.CONCAT($B18,"Singular"),'Policies ERP May 2022'!G$8:G$35))/1000</f>
        <v>-0.22500000000000001</v>
      </c>
      <c r="D18" s="9">
        <f>(SUMIF('Policies ERP May 2022'!$E$8:$E$35,_xlfn.CONCAT($B18,"Range"),'Policies ERP May 2022'!K$8:K$35)+SUMIF('Policies ERP May 2022'!$E$8:$E$35,_xlfn.CONCAT($B18,"Singular"),'Policies ERP May 2022'!H$8:H$35))/1000</f>
        <v>-1.9219999999999999</v>
      </c>
      <c r="E18" s="9">
        <f>(SUMIF('Policies ERP May 2022'!$E$8:$E$35,_xlfn.CONCAT($B18,"Range"),'Policies ERP May 2022'!L$8:L$35)+SUMIF('Policies ERP May 2022'!$E$8:$E$35,_xlfn.CONCAT($B18,"Singular"),'Policies ERP May 2022'!I$8:I$35))/1000</f>
        <v>-3.7949999999999999</v>
      </c>
    </row>
    <row r="19" spans="2:5" x14ac:dyDescent="0.2">
      <c r="B19" s="117" t="s">
        <v>27</v>
      </c>
      <c r="C19" s="9">
        <f>(SUMIF('Policies ERP May 2022'!$E$8:$E$35,_xlfn.CONCAT($B19,"Range"),'Policies ERP May 2022'!J$8:J$35)+SUMIF('Policies ERP May 2022'!$E$8:$E$35,_xlfn.CONCAT($B19,"Singular"),'Policies ERP May 2022'!G$8:G$35))/1000</f>
        <v>-0.12829827184785658</v>
      </c>
      <c r="D19" s="9">
        <f>(SUMIF('Policies ERP May 2022'!$E$8:$E$35,_xlfn.CONCAT($B19,"Range"),'Policies ERP May 2022'!K$8:K$35)+SUMIF('Policies ERP May 2022'!$E$8:$E$35,_xlfn.CONCAT($B19,"Singular"),'Policies ERP May 2022'!H$8:H$35))/1000</f>
        <v>-0.34913759020989399</v>
      </c>
      <c r="E19" s="9">
        <f>(SUMIF('Policies ERP May 2022'!$E$8:$E$35,_xlfn.CONCAT($B19,"Range"),'Policies ERP May 2022'!L$8:L$35)+SUMIF('Policies ERP May 2022'!$E$8:$E$35,_xlfn.CONCAT($B19,"Singular"),'Policies ERP May 2022'!I$8:I$35))/1000</f>
        <v>-0.85498513044384994</v>
      </c>
    </row>
    <row r="20" spans="2:5" x14ac:dyDescent="0.2">
      <c r="B20" s="117" t="s">
        <v>31</v>
      </c>
      <c r="C20" s="9">
        <f>(SUMIF('Policies ERP May 2022'!$E$8:$E$35,_xlfn.CONCAT($B20,"Range"),'Policies ERP May 2022'!J$8:J$35)+SUMIF('Policies ERP May 2022'!$E$8:$E$35,_xlfn.CONCAT($B20,"Singular"),'Policies ERP May 2022'!G$8:G$35))/1000</f>
        <v>-0.32600000000000001</v>
      </c>
      <c r="D20" s="9">
        <f>(SUMIF('Policies ERP May 2022'!$E$8:$E$35,_xlfn.CONCAT($B20,"Range"),'Policies ERP May 2022'!K$8:K$35)+SUMIF('Policies ERP May 2022'!$E$8:$E$35,_xlfn.CONCAT($B20,"Singular"),'Policies ERP May 2022'!H$8:H$35))/1000</f>
        <v>-3.8250000000000002</v>
      </c>
      <c r="E20" s="9">
        <f>(SUMIF('Policies ERP May 2022'!$E$8:$E$35,_xlfn.CONCAT($B20,"Range"),'Policies ERP May 2022'!L$8:L$35)+SUMIF('Policies ERP May 2022'!$E$8:$E$35,_xlfn.CONCAT($B20,"Singular"),'Policies ERP May 2022'!I$8:I$35))/1000</f>
        <v>-19.061</v>
      </c>
    </row>
    <row r="21" spans="2:5" ht="13.5" thickBot="1" x14ac:dyDescent="0.25">
      <c r="B21" s="118" t="s">
        <v>67</v>
      </c>
      <c r="C21" s="9">
        <f>(SUMIF('Policies ERP May 2022'!$E$8:$E$35,_xlfn.CONCAT($B21,"Range"),'Policies ERP May 2022'!J$8:J$35)+SUMIF('Policies ERP May 2022'!$E$8:$E$35,_xlfn.CONCAT($B21,"Singular"),'Policies ERP May 2022'!G$8:G$35))/1000</f>
        <v>-0.27846026059828793</v>
      </c>
      <c r="D21" s="9">
        <f>(SUMIF('Policies ERP May 2022'!$E$8:$E$35,_xlfn.CONCAT($B21,"Range"),'Policies ERP May 2022'!K$8:K$35)+SUMIF('Policies ERP May 2022'!$E$8:$E$35,_xlfn.CONCAT($B21,"Singular"),'Policies ERP May 2022'!H$8:H$35))/1000</f>
        <v>-2.8014369147497309</v>
      </c>
      <c r="E21" s="9">
        <f>(SUMIF('Policies ERP May 2022'!$E$8:$E$35,_xlfn.CONCAT($B21,"Range"),'Policies ERP May 2022'!L$8:L$35)+SUMIF('Policies ERP May 2022'!$E$8:$E$35,_xlfn.CONCAT($B21,"Singular"),'Policies ERP May 2022'!I$8:I$35))/1000</f>
        <v>-7.1334967474290369</v>
      </c>
    </row>
    <row r="22" spans="2:5" x14ac:dyDescent="0.2">
      <c r="B22" s="119" t="s">
        <v>147</v>
      </c>
      <c r="C22" s="19">
        <f>SUM(C16:C21)</f>
        <v>-5.4126851829204456</v>
      </c>
      <c r="D22" s="19">
        <f>SUM(D16:D21)</f>
        <v>-30.919488872790382</v>
      </c>
      <c r="E22" s="19">
        <f>SUM(E16:E21)</f>
        <v>-58.443536846350817</v>
      </c>
    </row>
    <row r="23" spans="2:5" x14ac:dyDescent="0.2">
      <c r="B23" s="96"/>
      <c r="C23" s="10"/>
      <c r="D23" s="10"/>
      <c r="E23" s="10"/>
    </row>
    <row r="24" spans="2:5" x14ac:dyDescent="0.2">
      <c r="B24" s="119" t="s">
        <v>148</v>
      </c>
      <c r="C24" s="19">
        <f>'Paths and baselines'!G$93</f>
        <v>-11.485299999999995</v>
      </c>
      <c r="D24" s="19">
        <f>'Paths and baselines'!H$93</f>
        <v>-43.527299999999968</v>
      </c>
      <c r="E24" s="19">
        <f>'Paths and baselines'!I$93</f>
        <v>-73.712899999999991</v>
      </c>
    </row>
    <row r="25" spans="2:5" x14ac:dyDescent="0.2">
      <c r="B25" s="96"/>
    </row>
    <row r="26" spans="2:5" ht="25.5" x14ac:dyDescent="0.2">
      <c r="B26" s="120" t="s">
        <v>149</v>
      </c>
      <c r="C26" s="19">
        <f>C$24-C22</f>
        <v>-6.0726148170795495</v>
      </c>
      <c r="D26" s="19">
        <f t="shared" ref="D26:E26" si="2">D$24-D22</f>
        <v>-12.607811127209587</v>
      </c>
      <c r="E26" s="19">
        <f t="shared" si="2"/>
        <v>-15.269363153649174</v>
      </c>
    </row>
    <row r="27" spans="2:5" ht="25.5" x14ac:dyDescent="0.2">
      <c r="B27" s="120" t="s">
        <v>150</v>
      </c>
      <c r="C27" s="19">
        <f>C26-'Policies ERP May 2022'!G$39/1000</f>
        <v>-3.6726148170795496</v>
      </c>
      <c r="D27" s="19">
        <f>D26-'Policies ERP May 2022'!H$39/1000</f>
        <v>-3.307811127209586</v>
      </c>
      <c r="E27" s="19">
        <f>E26-'Policies ERP May 2022'!I$39/1000</f>
        <v>-12.269363153649174</v>
      </c>
    </row>
    <row r="28" spans="2:5" x14ac:dyDescent="0.2">
      <c r="B28" s="97"/>
      <c r="C28" s="102" t="s">
        <v>151</v>
      </c>
      <c r="D28" s="101"/>
      <c r="E28" s="101"/>
    </row>
    <row r="30" spans="2:5" ht="42.75" customHeight="1" thickBot="1" x14ac:dyDescent="0.25">
      <c r="B30" s="18" t="s">
        <v>152</v>
      </c>
      <c r="C30" s="18" t="s">
        <v>14</v>
      </c>
      <c r="D30" s="18" t="s">
        <v>15</v>
      </c>
      <c r="E30" s="18" t="s">
        <v>16</v>
      </c>
    </row>
    <row r="31" spans="2:5" x14ac:dyDescent="0.2">
      <c r="B31" t="s">
        <v>19</v>
      </c>
      <c r="C31" s="9">
        <f>(SUMIF('Policies ERP May 2022'!$E$8:$E$35,_xlfn.CONCAT($B31,"Range"),'Policies ERP May 2022'!M$8:M$35)+SUMIF('Policies ERP May 2022'!$E$8:$E$35,_xlfn.CONCAT($B31,"Singular"),'Policies ERP May 2022'!G$8:G$35))/1000</f>
        <v>-1.873</v>
      </c>
      <c r="D31" s="9">
        <f>(SUMIF('Policies ERP May 2022'!$E$8:$E$35,_xlfn.CONCAT($B31,"Range"),'Policies ERP May 2022'!N$8:N$35)+SUMIF('Policies ERP May 2022'!$E$8:$E$35,_xlfn.CONCAT($B31,"Singular"),'Policies ERP May 2022'!H$8:H$35))/1000</f>
        <v>-6.82</v>
      </c>
      <c r="E31" s="9">
        <f>(SUMIF('Policies ERP May 2022'!$E$8:$E$35,_xlfn.CONCAT($B31,"Range"),'Policies ERP May 2022'!O$8:O$35)+SUMIF('Policies ERP May 2022'!$E$8:$E$35,_xlfn.CONCAT($B31,"Singular"),'Policies ERP May 2022'!I$8:I$35))/1000</f>
        <v>-10.595000000000001</v>
      </c>
    </row>
    <row r="32" spans="2:5" x14ac:dyDescent="0.2">
      <c r="B32" t="s">
        <v>38</v>
      </c>
      <c r="C32" s="9">
        <f>(SUMIF('Policies ERP May 2022'!$E$8:$E$35,_xlfn.CONCAT($B32,"Range"),'Policies ERP May 2022'!M$8:M$35)+SUMIF('Policies ERP May 2022'!$E$8:$E$35,_xlfn.CONCAT($B32,"Singular"),'Policies ERP May 2022'!G$8:G$35))/1000</f>
        <v>-6.1824599999999998</v>
      </c>
      <c r="D32" s="9">
        <f>(SUMIF('Policies ERP May 2022'!$E$8:$E$35,_xlfn.CONCAT($B32,"Range"),'Policies ERP May 2022'!N$8:N$35)+SUMIF('Policies ERP May 2022'!$E$8:$E$35,_xlfn.CONCAT($B32,"Singular"),'Policies ERP May 2022'!H$8:H$35))/1000</f>
        <v>-27.589523</v>
      </c>
      <c r="E32" s="9">
        <f>(SUMIF('Policies ERP May 2022'!$E$8:$E$35,_xlfn.CONCAT($B32,"Range"),'Policies ERP May 2022'!O$8:O$35)+SUMIF('Policies ERP May 2022'!$E$8:$E$35,_xlfn.CONCAT($B32,"Singular"),'Policies ERP May 2022'!I$8:I$35))/1000</f>
        <v>-33.226251000000005</v>
      </c>
    </row>
    <row r="33" spans="1:6" x14ac:dyDescent="0.2">
      <c r="B33" t="s">
        <v>24</v>
      </c>
      <c r="C33" s="9">
        <f>(SUMIF('Policies ERP May 2022'!$E$8:$E$35,_xlfn.CONCAT($B33,"Range"),'Policies ERP May 2022'!M$8:M$35)+SUMIF('Policies ERP May 2022'!$E$8:$E$35,_xlfn.CONCAT($B33,"Singular"),'Policies ERP May 2022'!G$8:G$35))/1000</f>
        <v>-0.38600000000000001</v>
      </c>
      <c r="D33" s="9">
        <f>(SUMIF('Policies ERP May 2022'!$E$8:$E$35,_xlfn.CONCAT($B33,"Range"),'Policies ERP May 2022'!N$8:N$35)+SUMIF('Policies ERP May 2022'!$E$8:$E$35,_xlfn.CONCAT($B33,"Singular"),'Policies ERP May 2022'!H$8:H$35))/1000</f>
        <v>-2.6789999999999998</v>
      </c>
      <c r="E33" s="9">
        <f>(SUMIF('Policies ERP May 2022'!$E$8:$E$35,_xlfn.CONCAT($B33,"Range"),'Policies ERP May 2022'!O$8:O$35)+SUMIF('Policies ERP May 2022'!$E$8:$E$35,_xlfn.CONCAT($B33,"Singular"),'Policies ERP May 2022'!I$8:I$35))/1000</f>
        <v>-4.5330000000000004</v>
      </c>
    </row>
    <row r="34" spans="1:6" x14ac:dyDescent="0.2">
      <c r="B34" t="s">
        <v>27</v>
      </c>
      <c r="C34" s="9">
        <f>(SUMIF('Policies ERP May 2022'!$E$8:$E$35,_xlfn.CONCAT($B34,"Range"),'Policies ERP May 2022'!M$8:M$35)+SUMIF('Policies ERP May 2022'!$E$8:$E$35,_xlfn.CONCAT($B34,"Singular"),'Policies ERP May 2022'!G$8:G$35))/1000</f>
        <v>-0.53116635262869638</v>
      </c>
      <c r="D34" s="9">
        <f>(SUMIF('Policies ERP May 2022'!$E$8:$E$35,_xlfn.CONCAT($B34,"Range"),'Policies ERP May 2022'!N$8:N$35)+SUMIF('Policies ERP May 2022'!$E$8:$E$35,_xlfn.CONCAT($B34,"Singular"),'Policies ERP May 2022'!H$8:H$35))/1000</f>
        <v>-1.0375526144639606</v>
      </c>
      <c r="E34" s="9">
        <f>(SUMIF('Policies ERP May 2022'!$E$8:$E$35,_xlfn.CONCAT($B34,"Range"),'Policies ERP May 2022'!O$8:O$35)+SUMIF('Policies ERP May 2022'!$E$8:$E$35,_xlfn.CONCAT($B34,"Singular"),'Policies ERP May 2022'!I$8:I$35))/1000</f>
        <v>-1.6782796168108385</v>
      </c>
    </row>
    <row r="35" spans="1:6" x14ac:dyDescent="0.2">
      <c r="B35" t="s">
        <v>31</v>
      </c>
      <c r="C35" s="9">
        <f>(SUMIF('Policies ERP May 2022'!$E$8:$E$35,_xlfn.CONCAT($B35,"Range"),'Policies ERP May 2022'!M$8:M$35)+SUMIF('Policies ERP May 2022'!$E$8:$E$35,_xlfn.CONCAT($B35,"Singular"),'Policies ERP May 2022'!G$8:G$35))/1000</f>
        <v>-2.6560000000000001</v>
      </c>
      <c r="D35" s="9">
        <f>(SUMIF('Policies ERP May 2022'!$E$8:$E$35,_xlfn.CONCAT($B35,"Range"),'Policies ERP May 2022'!N$8:N$35)+SUMIF('Policies ERP May 2022'!$E$8:$E$35,_xlfn.CONCAT($B35,"Singular"),'Policies ERP May 2022'!H$8:H$35))/1000</f>
        <v>-53.790999999999997</v>
      </c>
      <c r="E35" s="9">
        <f>(SUMIF('Policies ERP May 2022'!$E$8:$E$35,_xlfn.CONCAT($B35,"Range"),'Policies ERP May 2022'!O$8:O$35)+SUMIF('Policies ERP May 2022'!$E$8:$E$35,_xlfn.CONCAT($B35,"Singular"),'Policies ERP May 2022'!I$8:I$35))/1000</f>
        <v>-64.085999999999999</v>
      </c>
    </row>
    <row r="36" spans="1:6" ht="13.5" thickBot="1" x14ac:dyDescent="0.25">
      <c r="B36" s="121" t="s">
        <v>67</v>
      </c>
      <c r="C36" s="9">
        <f>(SUMIF('Policies ERP May 2022'!$E$8:$E$35,_xlfn.CONCAT($B36,"Range"),'Policies ERP May 2022'!M$8:M$35)+SUMIF('Policies ERP May 2022'!$E$8:$E$35,_xlfn.CONCAT($B36,"Singular"),'Policies ERP May 2022'!G$8:G$35))/1000</f>
        <v>-0.27846026059828793</v>
      </c>
      <c r="D36" s="9">
        <f>(SUMIF('Policies ERP May 2022'!$E$8:$E$35,_xlfn.CONCAT($B36,"Range"),'Policies ERP May 2022'!N$8:N$35)+SUMIF('Policies ERP May 2022'!$E$8:$E$35,_xlfn.CONCAT($B36,"Singular"),'Policies ERP May 2022'!H$8:H$35))/1000</f>
        <v>-2.8014369147497309</v>
      </c>
      <c r="E36" s="9">
        <f>(SUMIF('Policies ERP May 2022'!$E$8:$E$35,_xlfn.CONCAT($B36,"Range"),'Policies ERP May 2022'!O$8:O$35)+SUMIF('Policies ERP May 2022'!$E$8:$E$35,_xlfn.CONCAT($B36,"Singular"),'Policies ERP May 2022'!I$8:I$35))/1000</f>
        <v>-7.1334967474290369</v>
      </c>
    </row>
    <row r="37" spans="1:6" x14ac:dyDescent="0.2">
      <c r="B37" s="1" t="s">
        <v>147</v>
      </c>
      <c r="C37" s="19">
        <f>SUM(C31:C36)</f>
        <v>-11.907086613226985</v>
      </c>
      <c r="D37" s="19">
        <f>SUM(D31:D36)</f>
        <v>-94.718512529213683</v>
      </c>
      <c r="E37" s="19">
        <f>SUM(E31:E36)</f>
        <v>-121.25202736423988</v>
      </c>
      <c r="F37" s="10"/>
    </row>
    <row r="38" spans="1:6" x14ac:dyDescent="0.2">
      <c r="B38" s="14"/>
      <c r="C38" s="10"/>
      <c r="D38" s="10"/>
      <c r="E38" s="10"/>
    </row>
    <row r="39" spans="1:6" x14ac:dyDescent="0.2">
      <c r="B39" s="96" t="s">
        <v>148</v>
      </c>
      <c r="C39" s="19">
        <f>C24</f>
        <v>-11.485299999999995</v>
      </c>
      <c r="D39" s="19">
        <f>D24</f>
        <v>-43.527299999999968</v>
      </c>
      <c r="E39" s="19">
        <f>E24</f>
        <v>-73.712899999999991</v>
      </c>
    </row>
    <row r="40" spans="1:6" x14ac:dyDescent="0.2">
      <c r="B40" s="96"/>
    </row>
    <row r="41" spans="1:6" ht="25.5" x14ac:dyDescent="0.2">
      <c r="B41" s="120" t="s">
        <v>153</v>
      </c>
      <c r="C41" s="19">
        <f>C$39-C37</f>
        <v>0.42178661322699007</v>
      </c>
      <c r="D41" s="19">
        <f t="shared" ref="D41:E41" si="3">D$39-D37</f>
        <v>51.191212529213715</v>
      </c>
      <c r="E41" s="19">
        <f t="shared" si="3"/>
        <v>47.539127364239889</v>
      </c>
    </row>
    <row r="42" spans="1:6" ht="25.5" x14ac:dyDescent="0.2">
      <c r="B42" s="120" t="s">
        <v>154</v>
      </c>
      <c r="C42" s="19">
        <f>C41-'Policies ERP May 2022'!G$39/1000</f>
        <v>2.82178661322699</v>
      </c>
      <c r="D42" s="19">
        <f>D41-'Policies ERP May 2022'!H$39/1000</f>
        <v>60.491212529213712</v>
      </c>
      <c r="E42" s="19">
        <f>E41-'Policies ERP May 2022'!I$39/1000</f>
        <v>50.539127364239889</v>
      </c>
    </row>
    <row r="43" spans="1:6" x14ac:dyDescent="0.2">
      <c r="C43" s="102" t="s">
        <v>155</v>
      </c>
    </row>
    <row r="45" spans="1:6" ht="16.5" thickBot="1" x14ac:dyDescent="0.25">
      <c r="A45" s="116"/>
      <c r="B45" s="116" t="s">
        <v>156</v>
      </c>
      <c r="C45" s="115"/>
      <c r="D45" s="115"/>
      <c r="E45" s="115"/>
    </row>
    <row r="46" spans="1:6" ht="15" x14ac:dyDescent="0.2">
      <c r="B46" s="64"/>
    </row>
    <row r="47" spans="1:6" ht="51.75" thickBot="1" x14ac:dyDescent="0.25">
      <c r="B47" s="105" t="s">
        <v>157</v>
      </c>
      <c r="C47" s="18" t="s">
        <v>14</v>
      </c>
      <c r="D47" s="18" t="s">
        <v>15</v>
      </c>
      <c r="E47" s="18" t="s">
        <v>16</v>
      </c>
    </row>
    <row r="48" spans="1:6" ht="13.5" thickBot="1" x14ac:dyDescent="0.25">
      <c r="B48" s="91" t="s">
        <v>158</v>
      </c>
      <c r="C48" s="107">
        <v>3.516</v>
      </c>
      <c r="D48" s="108">
        <v>2.8140999999999998</v>
      </c>
      <c r="E48" s="108">
        <v>7.7561999999999998</v>
      </c>
    </row>
    <row r="49" spans="2:9" x14ac:dyDescent="0.2">
      <c r="B49" s="90" t="s">
        <v>159</v>
      </c>
      <c r="C49" s="109">
        <v>-1.6183000000000001</v>
      </c>
      <c r="D49" s="109">
        <v>-25.303899999999999</v>
      </c>
      <c r="E49" s="109">
        <v>-43.553899999999999</v>
      </c>
    </row>
    <row r="50" spans="2:9" x14ac:dyDescent="0.2">
      <c r="B50"/>
    </row>
    <row r="51" spans="2:9" ht="51.75" thickBot="1" x14ac:dyDescent="0.25">
      <c r="B51" s="106" t="s">
        <v>160</v>
      </c>
      <c r="C51" s="18" t="s">
        <v>14</v>
      </c>
      <c r="D51" s="18" t="s">
        <v>15</v>
      </c>
      <c r="E51" s="18" t="s">
        <v>16</v>
      </c>
    </row>
    <row r="52" spans="2:9" ht="13.5" thickBot="1" x14ac:dyDescent="0.25">
      <c r="B52" s="91" t="s">
        <v>158</v>
      </c>
      <c r="C52" s="108">
        <v>-2.9163999999999999</v>
      </c>
      <c r="D52" s="108">
        <v>-9.7295999999999996</v>
      </c>
      <c r="E52" s="108">
        <v>-24.674700000000001</v>
      </c>
    </row>
    <row r="53" spans="2:9" x14ac:dyDescent="0.2">
      <c r="B53" s="90" t="s">
        <v>159</v>
      </c>
      <c r="C53" s="109">
        <v>-14.534000000000001</v>
      </c>
      <c r="D53" s="109">
        <v>-101.5677</v>
      </c>
      <c r="E53" s="109">
        <v>-138.65020000000001</v>
      </c>
    </row>
    <row r="54" spans="2:9" ht="25.5" x14ac:dyDescent="0.2">
      <c r="B54" s="92" t="s">
        <v>161</v>
      </c>
      <c r="C54" s="110">
        <v>-2.081</v>
      </c>
      <c r="D54" s="110">
        <v>-9.7029999999999994</v>
      </c>
      <c r="E54" s="110">
        <v>-17.602</v>
      </c>
    </row>
    <row r="55" spans="2:9" x14ac:dyDescent="0.2">
      <c r="B55" s="92" t="s">
        <v>162</v>
      </c>
      <c r="C55" s="110">
        <v>-3.9540000000000002</v>
      </c>
      <c r="D55" s="110">
        <v>-16.523</v>
      </c>
      <c r="E55" s="110">
        <v>-28.196999999999999</v>
      </c>
    </row>
    <row r="56" spans="2:9" x14ac:dyDescent="0.2">
      <c r="B56" s="169" t="s">
        <v>163</v>
      </c>
      <c r="C56" s="169"/>
      <c r="D56" s="169"/>
      <c r="E56" s="169"/>
    </row>
    <row r="57" spans="2:9" ht="51.75" thickBot="1" x14ac:dyDescent="0.25">
      <c r="B57" s="106" t="s">
        <v>164</v>
      </c>
      <c r="C57" s="18" t="s">
        <v>14</v>
      </c>
      <c r="D57" s="18" t="s">
        <v>15</v>
      </c>
      <c r="E57" s="18" t="s">
        <v>16</v>
      </c>
    </row>
    <row r="58" spans="2:9" x14ac:dyDescent="0.2">
      <c r="B58" s="123" t="s">
        <v>19</v>
      </c>
      <c r="C58" s="110">
        <f t="shared" ref="C58:E63" si="4">C31-C16</f>
        <v>-0.15500000000000003</v>
      </c>
      <c r="D58" s="110">
        <f t="shared" si="4"/>
        <v>-0.93700000000000028</v>
      </c>
      <c r="E58" s="110">
        <f t="shared" si="4"/>
        <v>-2.3120000000000012</v>
      </c>
      <c r="G58" s="10"/>
      <c r="H58" s="10"/>
      <c r="I58" s="10"/>
    </row>
    <row r="59" spans="2:9" x14ac:dyDescent="0.2">
      <c r="B59" s="123" t="s">
        <v>38</v>
      </c>
      <c r="C59" s="110">
        <f t="shared" si="4"/>
        <v>-3.445533349525697</v>
      </c>
      <c r="D59" s="110">
        <f t="shared" si="4"/>
        <v>-11.450608632169242</v>
      </c>
      <c r="E59" s="110">
        <f t="shared" si="4"/>
        <v>-13.910196031522077</v>
      </c>
      <c r="F59" s="10"/>
      <c r="G59" s="10"/>
      <c r="H59" s="10"/>
      <c r="I59" s="10"/>
    </row>
    <row r="60" spans="2:9" x14ac:dyDescent="0.2">
      <c r="B60" s="123" t="s">
        <v>24</v>
      </c>
      <c r="C60" s="110">
        <f t="shared" si="4"/>
        <v>-0.161</v>
      </c>
      <c r="D60" s="110">
        <f t="shared" si="4"/>
        <v>-0.7569999999999999</v>
      </c>
      <c r="E60" s="110">
        <f t="shared" si="4"/>
        <v>-0.73800000000000043</v>
      </c>
      <c r="F60" s="10"/>
      <c r="G60" s="10"/>
      <c r="H60" s="10"/>
      <c r="I60" s="10"/>
    </row>
    <row r="61" spans="2:9" x14ac:dyDescent="0.2">
      <c r="B61" s="123" t="s">
        <v>27</v>
      </c>
      <c r="C61" s="110">
        <f t="shared" si="4"/>
        <v>-0.4028680807808398</v>
      </c>
      <c r="D61" s="110">
        <f t="shared" si="4"/>
        <v>-0.68841502425406664</v>
      </c>
      <c r="E61" s="110">
        <f t="shared" si="4"/>
        <v>-0.82329448636698854</v>
      </c>
      <c r="F61" s="10"/>
      <c r="G61" s="10"/>
      <c r="H61" s="10"/>
      <c r="I61" s="10"/>
    </row>
    <row r="62" spans="2:9" x14ac:dyDescent="0.2">
      <c r="B62" s="123" t="s">
        <v>31</v>
      </c>
      <c r="C62" s="110">
        <f t="shared" si="4"/>
        <v>-2.33</v>
      </c>
      <c r="D62" s="110">
        <f t="shared" si="4"/>
        <v>-49.965999999999994</v>
      </c>
      <c r="E62" s="110">
        <f t="shared" si="4"/>
        <v>-45.024999999999999</v>
      </c>
      <c r="F62" s="10"/>
      <c r="G62" s="10"/>
      <c r="H62" s="10"/>
      <c r="I62" s="10"/>
    </row>
    <row r="63" spans="2:9" ht="13.5" thickBot="1" x14ac:dyDescent="0.25">
      <c r="B63" s="124" t="s">
        <v>67</v>
      </c>
      <c r="C63" s="108">
        <f t="shared" si="4"/>
        <v>0</v>
      </c>
      <c r="D63" s="108">
        <f t="shared" si="4"/>
        <v>0</v>
      </c>
      <c r="E63" s="108">
        <f t="shared" si="4"/>
        <v>0</v>
      </c>
      <c r="F63" s="10"/>
      <c r="G63" s="10"/>
      <c r="H63" s="10"/>
      <c r="I63" s="10"/>
    </row>
    <row r="64" spans="2:9" x14ac:dyDescent="0.2">
      <c r="B64" s="90" t="s">
        <v>165</v>
      </c>
      <c r="C64" s="109">
        <f>SUM(C58:C63)</f>
        <v>-6.4944014303065369</v>
      </c>
      <c r="D64" s="109">
        <f t="shared" ref="D64:E64" si="5">SUM(D58:D63)</f>
        <v>-63.799023656423302</v>
      </c>
      <c r="E64" s="109">
        <f t="shared" si="5"/>
        <v>-62.808490517889069</v>
      </c>
      <c r="F64" s="10"/>
      <c r="G64" s="10"/>
      <c r="H64" s="10"/>
      <c r="I64" s="10"/>
    </row>
    <row r="65" spans="1:9" ht="13.5" thickBot="1" x14ac:dyDescent="0.25">
      <c r="B65" s="91" t="s">
        <v>158</v>
      </c>
      <c r="C65" s="108">
        <f t="shared" ref="C65:E66" si="6">C52-C48</f>
        <v>-6.4323999999999995</v>
      </c>
      <c r="D65" s="108">
        <f t="shared" si="6"/>
        <v>-12.543699999999999</v>
      </c>
      <c r="E65" s="108">
        <f t="shared" si="6"/>
        <v>-32.430900000000001</v>
      </c>
      <c r="G65" s="10"/>
      <c r="H65" s="10"/>
      <c r="I65" s="10"/>
    </row>
    <row r="66" spans="1:9" x14ac:dyDescent="0.2">
      <c r="B66" s="90" t="s">
        <v>159</v>
      </c>
      <c r="C66" s="109">
        <f t="shared" si="6"/>
        <v>-12.915700000000001</v>
      </c>
      <c r="D66" s="109">
        <f t="shared" si="6"/>
        <v>-76.263800000000003</v>
      </c>
      <c r="E66" s="109">
        <f t="shared" si="6"/>
        <v>-95.096300000000014</v>
      </c>
      <c r="G66" s="10"/>
      <c r="H66" s="10"/>
      <c r="I66" s="10"/>
    </row>
    <row r="67" spans="1:9" ht="25.5" x14ac:dyDescent="0.2">
      <c r="B67" s="92" t="s">
        <v>166</v>
      </c>
      <c r="C67" s="110">
        <v>-2.081</v>
      </c>
      <c r="D67" s="110">
        <v>-9.7029999999999994</v>
      </c>
      <c r="E67" s="110">
        <v>-17.602</v>
      </c>
      <c r="G67" s="10"/>
      <c r="H67" s="10"/>
      <c r="I67" s="10"/>
    </row>
    <row r="69" spans="1:9" ht="16.5" thickBot="1" x14ac:dyDescent="0.3">
      <c r="A69" s="114"/>
      <c r="B69" s="114" t="s">
        <v>167</v>
      </c>
      <c r="C69" s="114"/>
      <c r="D69" s="114"/>
      <c r="E69" s="114"/>
    </row>
    <row r="70" spans="1:9" x14ac:dyDescent="0.2">
      <c r="B70" s="34"/>
    </row>
    <row r="71" spans="1:9" ht="51.75" thickBot="1" x14ac:dyDescent="0.25">
      <c r="B71" s="106" t="s">
        <v>168</v>
      </c>
      <c r="C71" s="18" t="s">
        <v>14</v>
      </c>
      <c r="D71" s="18" t="s">
        <v>15</v>
      </c>
      <c r="E71" s="18" t="s">
        <v>16</v>
      </c>
    </row>
    <row r="72" spans="1:9" x14ac:dyDescent="0.2">
      <c r="B72" s="123" t="s">
        <v>19</v>
      </c>
      <c r="C72" s="111">
        <f>C16+'Paths and baselines'!G53</f>
        <v>64.80919999999999</v>
      </c>
      <c r="D72" s="111">
        <f>D16+'Paths and baselines'!H53</f>
        <v>77.440600000000003</v>
      </c>
      <c r="E72" s="111">
        <f>E16+'Paths and baselines'!I53</f>
        <v>72.366299999999995</v>
      </c>
    </row>
    <row r="73" spans="1:9" x14ac:dyDescent="0.2">
      <c r="B73" s="123" t="s">
        <v>38</v>
      </c>
      <c r="C73" s="111">
        <f>'Paths and baselines'!G68+C17</f>
        <v>69.638373349525708</v>
      </c>
      <c r="D73" s="111">
        <f>'Paths and baselines'!H68+D17</f>
        <v>64.725685632169245</v>
      </c>
      <c r="E73" s="111">
        <f>'Paths and baselines'!I68+E17</f>
        <v>61.917545031522096</v>
      </c>
    </row>
    <row r="74" spans="1:9" x14ac:dyDescent="0.2">
      <c r="B74" s="123" t="s">
        <v>24</v>
      </c>
      <c r="C74" s="111">
        <f>C18+'Paths and baselines'!G55</f>
        <v>13.9697</v>
      </c>
      <c r="D74" s="111">
        <f>D18+'Paths and baselines'!H55</f>
        <v>15.571899999999999</v>
      </c>
      <c r="E74" s="111">
        <f>E18+'Paths and baselines'!I55</f>
        <v>13.5661</v>
      </c>
    </row>
    <row r="75" spans="1:9" x14ac:dyDescent="0.2">
      <c r="B75" s="123" t="s">
        <v>27</v>
      </c>
      <c r="C75" s="111">
        <f>C19+'Paths and baselines'!G56</f>
        <v>7.038501728152144</v>
      </c>
      <c r="D75" s="111">
        <f>D19+'Paths and baselines'!H56</f>
        <v>7.8613624097901056</v>
      </c>
      <c r="E75" s="111">
        <f>E19+'Paths and baselines'!I56</f>
        <v>6.3362148695561507</v>
      </c>
    </row>
    <row r="76" spans="1:9" x14ac:dyDescent="0.2">
      <c r="B76" s="123" t="s">
        <v>31</v>
      </c>
      <c r="C76" s="111">
        <f>C20+'Paths and baselines'!G57</f>
        <v>162.80420000000001</v>
      </c>
      <c r="D76" s="111">
        <f>D20+'Paths and baselines'!H57</f>
        <v>195.14800000000002</v>
      </c>
      <c r="E76" s="111">
        <f>E20+'Paths and baselines'!I57</f>
        <v>175.78619999999998</v>
      </c>
    </row>
    <row r="77" spans="1:9" ht="13.5" thickBot="1" x14ac:dyDescent="0.25">
      <c r="B77" s="124" t="s">
        <v>67</v>
      </c>
      <c r="C77" s="112">
        <f>C21+'Paths and baselines'!G58</f>
        <v>-24.587360260598288</v>
      </c>
      <c r="D77" s="112">
        <f>D21+'Paths and baselines'!H58</f>
        <v>-52.43973691474973</v>
      </c>
      <c r="E77" s="112">
        <f>E21+'Paths and baselines'!I58</f>
        <v>-77.70299674742904</v>
      </c>
    </row>
    <row r="78" spans="1:9" x14ac:dyDescent="0.2">
      <c r="B78" s="90" t="s">
        <v>169</v>
      </c>
      <c r="C78" s="113">
        <f>SUM(C72:C77)</f>
        <v>293.67261481707953</v>
      </c>
      <c r="D78" s="113">
        <f t="shared" ref="D78:E78" si="7">SUM(D72:D77)</f>
        <v>308.30781112720962</v>
      </c>
      <c r="E78" s="113">
        <f t="shared" si="7"/>
        <v>252.26936315364918</v>
      </c>
    </row>
    <row r="79" spans="1:9" ht="13.5" thickBot="1" x14ac:dyDescent="0.25">
      <c r="B79" s="91" t="s">
        <v>158</v>
      </c>
      <c r="C79" s="112">
        <v>-20.792899999999999</v>
      </c>
      <c r="D79" s="112">
        <v>-46.824199999999998</v>
      </c>
      <c r="E79" s="112">
        <v>-62.813299999999998</v>
      </c>
    </row>
    <row r="80" spans="1:9" x14ac:dyDescent="0.2">
      <c r="B80" s="90" t="s">
        <v>170</v>
      </c>
      <c r="C80" s="113">
        <f>SUM(C72:C76,C79)</f>
        <v>297.46707507767786</v>
      </c>
      <c r="D80" s="113">
        <f t="shared" ref="D80:E80" si="8">SUM(D72:D76,D79)</f>
        <v>313.92334804195934</v>
      </c>
      <c r="E80" s="113">
        <f t="shared" si="8"/>
        <v>267.15905990107819</v>
      </c>
    </row>
    <row r="82" spans="2:5" ht="51.75" thickBot="1" x14ac:dyDescent="0.25">
      <c r="B82" s="106" t="s">
        <v>171</v>
      </c>
      <c r="C82" s="18" t="s">
        <v>14</v>
      </c>
      <c r="D82" s="18" t="s">
        <v>15</v>
      </c>
      <c r="E82" s="18" t="s">
        <v>16</v>
      </c>
    </row>
    <row r="83" spans="2:5" x14ac:dyDescent="0.2">
      <c r="B83" s="123" t="s">
        <v>19</v>
      </c>
      <c r="C83" s="111">
        <f>C31+'Paths and baselines'!G53</f>
        <v>64.654199999999989</v>
      </c>
      <c r="D83" s="111">
        <f>D31+'Paths and baselines'!H53</f>
        <v>76.503600000000006</v>
      </c>
      <c r="E83" s="111">
        <f>E31+'Paths and baselines'!I53</f>
        <v>70.054299999999998</v>
      </c>
    </row>
    <row r="84" spans="2:5" x14ac:dyDescent="0.2">
      <c r="B84" s="123" t="s">
        <v>38</v>
      </c>
      <c r="C84" s="111">
        <f>'Paths and baselines'!G68+C32</f>
        <v>66.192840000000004</v>
      </c>
      <c r="D84" s="111">
        <f>'Paths and baselines'!H68+D32</f>
        <v>53.275076999999996</v>
      </c>
      <c r="E84" s="111">
        <f>'Paths and baselines'!I68+E32</f>
        <v>48.007349000000019</v>
      </c>
    </row>
    <row r="85" spans="2:5" x14ac:dyDescent="0.2">
      <c r="B85" s="123" t="s">
        <v>24</v>
      </c>
      <c r="C85" s="111">
        <f>C33+'Paths and baselines'!G55</f>
        <v>13.8087</v>
      </c>
      <c r="D85" s="111">
        <f>D33+'Paths and baselines'!H55</f>
        <v>14.8149</v>
      </c>
      <c r="E85" s="111">
        <f>E33+'Paths and baselines'!I55</f>
        <v>12.828099999999999</v>
      </c>
    </row>
    <row r="86" spans="2:5" x14ac:dyDescent="0.2">
      <c r="B86" s="123" t="s">
        <v>27</v>
      </c>
      <c r="C86" s="111">
        <f>C34+'Paths and baselines'!G56</f>
        <v>6.6356336473713036</v>
      </c>
      <c r="D86" s="111">
        <f>D34+'Paths and baselines'!H56</f>
        <v>7.1729473855360393</v>
      </c>
      <c r="E86" s="111">
        <f>E34+'Paths and baselines'!I56</f>
        <v>5.5129203831891616</v>
      </c>
    </row>
    <row r="87" spans="2:5" x14ac:dyDescent="0.2">
      <c r="B87" s="123" t="s">
        <v>31</v>
      </c>
      <c r="C87" s="111">
        <f>C35+'Paths and baselines'!G57</f>
        <v>160.4742</v>
      </c>
      <c r="D87" s="111">
        <f>D35+'Paths and baselines'!H57</f>
        <v>145.18200000000002</v>
      </c>
      <c r="E87" s="111">
        <f>E35+'Paths and baselines'!I57</f>
        <v>130.76119999999997</v>
      </c>
    </row>
    <row r="88" spans="2:5" ht="13.5" thickBot="1" x14ac:dyDescent="0.25">
      <c r="B88" s="124" t="s">
        <v>67</v>
      </c>
      <c r="C88" s="112">
        <f>C36+'Paths and baselines'!G58</f>
        <v>-24.587360260598288</v>
      </c>
      <c r="D88" s="112">
        <f>D36+'Paths and baselines'!H58</f>
        <v>-52.43973691474973</v>
      </c>
      <c r="E88" s="112">
        <f>E36+'Paths and baselines'!I58</f>
        <v>-77.70299674742904</v>
      </c>
    </row>
    <row r="89" spans="2:5" x14ac:dyDescent="0.2">
      <c r="B89" s="90" t="s">
        <v>169</v>
      </c>
      <c r="C89" s="113">
        <f>SUM(C83:C88)</f>
        <v>287.178213386773</v>
      </c>
      <c r="D89" s="113">
        <f t="shared" ref="D89:E89" si="9">SUM(D83:D88)</f>
        <v>244.50878747078633</v>
      </c>
      <c r="E89" s="113">
        <f t="shared" si="9"/>
        <v>189.46087263576015</v>
      </c>
    </row>
    <row r="90" spans="2:5" ht="13.5" thickBot="1" x14ac:dyDescent="0.25">
      <c r="B90" s="91" t="s">
        <v>158</v>
      </c>
      <c r="C90" s="112">
        <v>-27.225300000000001</v>
      </c>
      <c r="D90" s="112">
        <v>-59.367899999999999</v>
      </c>
      <c r="E90" s="112">
        <v>-95.244200000000006</v>
      </c>
    </row>
    <row r="91" spans="2:5" x14ac:dyDescent="0.2">
      <c r="B91" s="90" t="s">
        <v>170</v>
      </c>
      <c r="C91" s="113">
        <f>SUM(C83:C87,C90)</f>
        <v>284.54027364737129</v>
      </c>
      <c r="D91" s="113">
        <f t="shared" ref="D91:E91" si="10">SUM(D83:D87,D90)</f>
        <v>237.58062438553608</v>
      </c>
      <c r="E91" s="113">
        <f t="shared" si="10"/>
        <v>171.91966938318919</v>
      </c>
    </row>
    <row r="92" spans="2:5" x14ac:dyDescent="0.2">
      <c r="B92" s="92" t="s">
        <v>172</v>
      </c>
      <c r="C92" s="111">
        <v>62.5732</v>
      </c>
      <c r="D92" s="111">
        <v>66.800600000000003</v>
      </c>
      <c r="E92" s="111">
        <v>52.452300000000001</v>
      </c>
    </row>
    <row r="102" spans="2:3" x14ac:dyDescent="0.2">
      <c r="B102" s="168"/>
      <c r="C102" s="168"/>
    </row>
    <row r="103" spans="2:3" x14ac:dyDescent="0.2">
      <c r="B103" s="168"/>
      <c r="C103" s="168"/>
    </row>
    <row r="104" spans="2:3" x14ac:dyDescent="0.2">
      <c r="B104" s="168"/>
      <c r="C104" s="168"/>
    </row>
    <row r="105" spans="2:3" x14ac:dyDescent="0.2">
      <c r="B105" s="168"/>
      <c r="C105" s="168"/>
    </row>
    <row r="106" spans="2:3" x14ac:dyDescent="0.2">
      <c r="B106" s="168"/>
      <c r="C106" s="168"/>
    </row>
    <row r="107" spans="2:3" x14ac:dyDescent="0.2">
      <c r="B107" s="168"/>
      <c r="C107" s="168"/>
    </row>
    <row r="108" spans="2:3" x14ac:dyDescent="0.2">
      <c r="B108" s="168"/>
      <c r="C108" s="168"/>
    </row>
    <row r="109" spans="2:3" x14ac:dyDescent="0.2">
      <c r="B109" s="168"/>
      <c r="C109" s="168"/>
    </row>
  </sheetData>
  <mergeCells count="2">
    <mergeCell ref="I13:L13"/>
    <mergeCell ref="I15:L15"/>
  </mergeCells>
  <pageMargins left="0.7" right="0.7" top="0.75" bottom="0.75" header="0.3" footer="0.3"/>
  <pageSetup paperSize="9" orientation="portrait" r:id="rId1"/>
  <headerFooter>
    <oddHeader>&amp;C&amp;"Calibri"&amp;9&amp;K000000[IN-CONFIDENCE]&amp;1#</oddHeader>
    <oddFooter>&amp;C&amp;1#&amp;"Calibri"&amp;9&amp;K000000[IN-CONFIDENCE]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437E8-0B8B-4125-B8C2-5F171B1EDEF9}">
  <dimension ref="B1:AH73"/>
  <sheetViews>
    <sheetView workbookViewId="0">
      <selection activeCell="F5" sqref="F5:I5"/>
    </sheetView>
  </sheetViews>
  <sheetFormatPr defaultRowHeight="12.75" x14ac:dyDescent="0.2"/>
  <cols>
    <col min="1" max="1" width="1.140625" style="2" customWidth="1"/>
    <col min="2" max="2" width="34.140625" style="2" customWidth="1"/>
    <col min="3" max="3" width="9.140625" style="2"/>
    <col min="4" max="4" width="9.5703125" style="2" customWidth="1"/>
    <col min="5" max="16384" width="9.140625" style="2"/>
  </cols>
  <sheetData>
    <row r="1" spans="2:34" s="11" customFormat="1" ht="14.25" x14ac:dyDescent="0.2">
      <c r="B1" s="11" t="s">
        <v>173</v>
      </c>
    </row>
    <row r="3" spans="2:34" s="66" customFormat="1" ht="13.5" thickBot="1" x14ac:dyDescent="0.25">
      <c r="B3" s="65" t="s">
        <v>174</v>
      </c>
      <c r="C3" s="5">
        <v>2019</v>
      </c>
      <c r="D3" s="5">
        <v>2020</v>
      </c>
      <c r="E3" s="5">
        <v>2021</v>
      </c>
      <c r="F3" s="5">
        <v>2022</v>
      </c>
      <c r="G3" s="5">
        <v>2023</v>
      </c>
      <c r="H3" s="5">
        <v>2024</v>
      </c>
      <c r="I3" s="5">
        <v>2025</v>
      </c>
      <c r="J3" s="5">
        <v>2026</v>
      </c>
      <c r="K3" s="5">
        <v>2027</v>
      </c>
      <c r="L3" s="5">
        <v>2028</v>
      </c>
      <c r="M3" s="5">
        <v>2029</v>
      </c>
      <c r="N3" s="5">
        <v>2030</v>
      </c>
      <c r="O3" s="5">
        <v>2031</v>
      </c>
      <c r="P3" s="5">
        <v>2032</v>
      </c>
      <c r="Q3" s="5">
        <v>2033</v>
      </c>
      <c r="R3" s="5">
        <v>2034</v>
      </c>
      <c r="S3" s="5">
        <v>2035</v>
      </c>
      <c r="T3" s="5">
        <v>2036</v>
      </c>
      <c r="U3" s="5">
        <v>2037</v>
      </c>
      <c r="V3" s="5">
        <v>2038</v>
      </c>
      <c r="W3" s="5">
        <v>2039</v>
      </c>
      <c r="X3" s="5">
        <v>2040</v>
      </c>
      <c r="Y3" s="5">
        <v>2041</v>
      </c>
      <c r="Z3" s="5">
        <v>2042</v>
      </c>
      <c r="AA3" s="5">
        <v>2043</v>
      </c>
      <c r="AB3" s="5">
        <v>2044</v>
      </c>
      <c r="AC3" s="5">
        <v>2045</v>
      </c>
      <c r="AD3" s="5">
        <v>2046</v>
      </c>
      <c r="AE3" s="5">
        <v>2047</v>
      </c>
      <c r="AF3" s="5">
        <v>2048</v>
      </c>
      <c r="AG3" s="5">
        <v>2049</v>
      </c>
      <c r="AH3" s="5">
        <v>2050</v>
      </c>
    </row>
    <row r="4" spans="2:34" s="66" customFormat="1" ht="20.25" customHeight="1" x14ac:dyDescent="0.2">
      <c r="B4" s="67"/>
      <c r="D4" s="68" t="s">
        <v>175</v>
      </c>
      <c r="E4" s="66" t="s">
        <v>176</v>
      </c>
    </row>
    <row r="5" spans="2:34" s="66" customFormat="1" ht="15" x14ac:dyDescent="0.25">
      <c r="B5" s="69" t="s">
        <v>19</v>
      </c>
      <c r="C5" s="70">
        <v>14.644299999999999</v>
      </c>
      <c r="D5" s="70">
        <v>13.1691</v>
      </c>
      <c r="E5" s="71">
        <v>15.858499999999999</v>
      </c>
      <c r="F5" s="71">
        <v>16.4528</v>
      </c>
      <c r="G5" s="71">
        <v>16.66</v>
      </c>
      <c r="H5" s="71">
        <v>16.697299999999998</v>
      </c>
      <c r="I5" s="71">
        <v>16.717099999999999</v>
      </c>
      <c r="J5" s="71">
        <v>16.725999999999999</v>
      </c>
      <c r="K5" s="71">
        <v>16.721699999999998</v>
      </c>
      <c r="L5" s="71">
        <v>16.693000000000001</v>
      </c>
      <c r="M5" s="71">
        <v>16.636199999999999</v>
      </c>
      <c r="N5" s="71">
        <v>16.546600000000002</v>
      </c>
      <c r="O5" s="71">
        <v>16.4422</v>
      </c>
      <c r="P5" s="71">
        <v>16.310099999999998</v>
      </c>
      <c r="Q5" s="71">
        <v>16.137699999999999</v>
      </c>
      <c r="R5" s="71">
        <v>15.973000000000001</v>
      </c>
      <c r="S5" s="71">
        <v>15.786300000000001</v>
      </c>
      <c r="T5" s="71">
        <v>15.577199999999999</v>
      </c>
      <c r="U5" s="71">
        <v>15.3507</v>
      </c>
      <c r="V5" s="71">
        <v>15.1073</v>
      </c>
      <c r="W5" s="71">
        <v>14.846399999999999</v>
      </c>
      <c r="X5" s="71">
        <v>14.5631</v>
      </c>
      <c r="Y5" s="71">
        <v>14.2568</v>
      </c>
      <c r="Z5" s="71">
        <v>13.930300000000001</v>
      </c>
      <c r="AA5" s="71">
        <v>13.591699999999999</v>
      </c>
      <c r="AB5" s="71">
        <v>13.2469</v>
      </c>
      <c r="AC5" s="71">
        <v>12.885199999999999</v>
      </c>
      <c r="AD5" s="71">
        <v>12.5002</v>
      </c>
      <c r="AE5" s="71">
        <v>12.0992</v>
      </c>
      <c r="AF5" s="71">
        <v>11.6723</v>
      </c>
      <c r="AG5" s="71">
        <v>11.2218</v>
      </c>
      <c r="AH5" s="71">
        <v>10.7537</v>
      </c>
    </row>
    <row r="6" spans="2:34" s="66" customFormat="1" ht="45" x14ac:dyDescent="0.25">
      <c r="B6" s="72" t="s">
        <v>177</v>
      </c>
      <c r="C6" s="70">
        <v>22.614100000000001</v>
      </c>
      <c r="D6" s="70">
        <v>21.387599999999999</v>
      </c>
      <c r="E6" s="71">
        <v>20.417100000000001</v>
      </c>
      <c r="F6" s="71">
        <v>19.416699999999999</v>
      </c>
      <c r="G6" s="71">
        <v>18.685700000000001</v>
      </c>
      <c r="H6" s="71">
        <v>18.331299999999999</v>
      </c>
      <c r="I6" s="71">
        <v>15.9415</v>
      </c>
      <c r="J6" s="71">
        <v>15.960800000000001</v>
      </c>
      <c r="K6" s="71">
        <v>16.183399999999999</v>
      </c>
      <c r="L6" s="71">
        <v>16.3445</v>
      </c>
      <c r="M6" s="71">
        <v>16.172999999999998</v>
      </c>
      <c r="N6" s="71">
        <v>16.2029</v>
      </c>
      <c r="O6" s="71">
        <v>16.225899999999999</v>
      </c>
      <c r="P6" s="71">
        <v>16.328600000000002</v>
      </c>
      <c r="Q6" s="71">
        <v>16.352499999999999</v>
      </c>
      <c r="R6" s="71">
        <v>16.217199999999998</v>
      </c>
      <c r="S6" s="71">
        <v>16.109400000000001</v>
      </c>
      <c r="T6" s="71">
        <v>16.052099999999999</v>
      </c>
      <c r="U6" s="71">
        <v>16.054200000000002</v>
      </c>
      <c r="V6" s="71">
        <v>15.414199999999999</v>
      </c>
      <c r="W6" s="71">
        <v>15.346399999999999</v>
      </c>
      <c r="X6" s="71">
        <v>15.332599999999999</v>
      </c>
      <c r="Y6" s="71">
        <v>14.7849</v>
      </c>
      <c r="Z6" s="71">
        <v>14.795999999999999</v>
      </c>
      <c r="AA6" s="71">
        <v>14.779400000000001</v>
      </c>
      <c r="AB6" s="71">
        <v>14.772500000000001</v>
      </c>
      <c r="AC6" s="71">
        <v>14.7037</v>
      </c>
      <c r="AD6" s="71">
        <v>14.6829</v>
      </c>
      <c r="AE6" s="71">
        <v>14.682399999999999</v>
      </c>
      <c r="AF6" s="71">
        <v>14.6807</v>
      </c>
      <c r="AG6" s="71">
        <v>14.6774</v>
      </c>
      <c r="AH6" s="71">
        <v>14.6713</v>
      </c>
    </row>
    <row r="7" spans="2:34" s="66" customFormat="1" ht="45" x14ac:dyDescent="0.25">
      <c r="B7" s="73" t="s">
        <v>178</v>
      </c>
      <c r="C7" s="70">
        <v>22.614100000000001</v>
      </c>
      <c r="D7" s="70">
        <v>21.387599999999999</v>
      </c>
      <c r="E7" s="71">
        <v>20.417100000000001</v>
      </c>
      <c r="F7" s="71">
        <v>20.0167</v>
      </c>
      <c r="G7" s="71">
        <v>19.285699999999999</v>
      </c>
      <c r="H7" s="71">
        <v>18.9313</v>
      </c>
      <c r="I7" s="71">
        <v>16.541499999999999</v>
      </c>
      <c r="J7" s="71">
        <v>17.820799999999998</v>
      </c>
      <c r="K7" s="71">
        <v>18.043399999999998</v>
      </c>
      <c r="L7" s="71">
        <v>18.204499999999999</v>
      </c>
      <c r="M7" s="71">
        <v>18.033000000000001</v>
      </c>
      <c r="N7" s="71">
        <v>18.062899999999999</v>
      </c>
      <c r="O7" s="71">
        <v>16.825900000000001</v>
      </c>
      <c r="P7" s="71">
        <v>16.928599999999999</v>
      </c>
      <c r="Q7" s="71">
        <v>16.952500000000001</v>
      </c>
      <c r="R7" s="71">
        <v>16.8172</v>
      </c>
      <c r="S7" s="71">
        <v>16.709399999999999</v>
      </c>
      <c r="T7" s="71">
        <v>16.052099999999999</v>
      </c>
      <c r="U7" s="71">
        <v>16.054200000000002</v>
      </c>
      <c r="V7" s="71">
        <v>15.414199999999999</v>
      </c>
      <c r="W7" s="71">
        <v>15.346399999999999</v>
      </c>
      <c r="X7" s="71">
        <v>15.332599999999999</v>
      </c>
      <c r="Y7" s="71">
        <v>14.7849</v>
      </c>
      <c r="Z7" s="71">
        <v>14.795999999999999</v>
      </c>
      <c r="AA7" s="71">
        <v>14.779400000000001</v>
      </c>
      <c r="AB7" s="71">
        <v>14.772500000000001</v>
      </c>
      <c r="AC7" s="71">
        <v>14.7037</v>
      </c>
      <c r="AD7" s="71">
        <v>14.6829</v>
      </c>
      <c r="AE7" s="71">
        <v>14.682399999999999</v>
      </c>
      <c r="AF7" s="71">
        <v>14.6807</v>
      </c>
      <c r="AG7" s="71">
        <v>14.6774</v>
      </c>
      <c r="AH7" s="71">
        <v>14.6713</v>
      </c>
    </row>
    <row r="8" spans="2:34" s="66" customFormat="1" ht="30" x14ac:dyDescent="0.25">
      <c r="B8" s="98" t="s">
        <v>179</v>
      </c>
      <c r="C8" s="70">
        <v>22.614100000000001</v>
      </c>
      <c r="D8" s="70">
        <v>21.387599999999999</v>
      </c>
      <c r="E8" s="75">
        <v>20.417100000000001</v>
      </c>
      <c r="F8" s="75">
        <v>20.166699999999999</v>
      </c>
      <c r="G8" s="75">
        <v>19.435700000000001</v>
      </c>
      <c r="H8" s="75">
        <v>19.081299999999999</v>
      </c>
      <c r="I8" s="75">
        <v>16.691500000000001</v>
      </c>
      <c r="J8" s="75">
        <v>16.8108</v>
      </c>
      <c r="K8" s="75">
        <v>17.0334</v>
      </c>
      <c r="L8" s="75">
        <v>17.194500000000001</v>
      </c>
      <c r="M8" s="75">
        <v>17.023</v>
      </c>
      <c r="N8" s="75">
        <v>17.052900000000001</v>
      </c>
      <c r="O8" s="75">
        <v>17.075900000000001</v>
      </c>
      <c r="P8" s="75">
        <v>17.178599999999999</v>
      </c>
      <c r="Q8" s="75">
        <v>17.202500000000001</v>
      </c>
      <c r="R8" s="75">
        <v>17.0672</v>
      </c>
      <c r="S8" s="75">
        <v>16.959399999999999</v>
      </c>
      <c r="T8" s="75">
        <v>16.902100000000001</v>
      </c>
      <c r="U8" s="75">
        <v>16.904199999999999</v>
      </c>
      <c r="V8" s="75">
        <v>16.264199999999999</v>
      </c>
      <c r="W8" s="75">
        <v>16.196400000000001</v>
      </c>
      <c r="X8" s="75">
        <v>16.182600000000001</v>
      </c>
      <c r="Y8" s="75">
        <v>15.6349</v>
      </c>
      <c r="Z8" s="75">
        <v>15.646000000000001</v>
      </c>
      <c r="AA8" s="75">
        <v>15.6294</v>
      </c>
      <c r="AB8" s="75">
        <v>15.6225</v>
      </c>
      <c r="AC8" s="75">
        <v>15.553699999999999</v>
      </c>
      <c r="AD8" s="75">
        <v>15.5329</v>
      </c>
      <c r="AE8" s="75">
        <v>15.532400000000001</v>
      </c>
      <c r="AF8" s="75">
        <v>15.5307</v>
      </c>
      <c r="AG8" s="75">
        <v>15.5274</v>
      </c>
      <c r="AH8" s="75">
        <v>15.5213</v>
      </c>
    </row>
    <row r="9" spans="2:34" s="66" customFormat="1" ht="15" x14ac:dyDescent="0.25">
      <c r="B9" s="69" t="s">
        <v>24</v>
      </c>
      <c r="C9" s="70">
        <v>3.6615000000000002</v>
      </c>
      <c r="D9" s="70">
        <v>3.6118000000000001</v>
      </c>
      <c r="E9" s="71">
        <v>3.6071</v>
      </c>
      <c r="F9" s="71">
        <v>3.5758999999999999</v>
      </c>
      <c r="G9" s="71">
        <v>3.5541</v>
      </c>
      <c r="H9" s="71">
        <v>3.5385</v>
      </c>
      <c r="I9" s="71">
        <v>3.5261999999999998</v>
      </c>
      <c r="J9" s="71">
        <v>3.5150999999999999</v>
      </c>
      <c r="K9" s="71">
        <v>3.5055999999999998</v>
      </c>
      <c r="L9" s="71">
        <v>3.4975000000000001</v>
      </c>
      <c r="M9" s="71">
        <v>3.4906999999999999</v>
      </c>
      <c r="N9" s="71">
        <v>3.4849999999999999</v>
      </c>
      <c r="O9" s="71">
        <v>3.4798</v>
      </c>
      <c r="P9" s="71">
        <v>3.4752999999999998</v>
      </c>
      <c r="Q9" s="71">
        <v>3.4714999999999998</v>
      </c>
      <c r="R9" s="71">
        <v>3.4683999999999999</v>
      </c>
      <c r="S9" s="71">
        <v>3.4661</v>
      </c>
      <c r="T9" s="71">
        <v>3.4643999999999999</v>
      </c>
      <c r="U9" s="71">
        <v>3.4632999999999998</v>
      </c>
      <c r="V9" s="71">
        <v>3.4628000000000001</v>
      </c>
      <c r="W9" s="71">
        <v>3.4628000000000001</v>
      </c>
      <c r="X9" s="71">
        <v>3.4636</v>
      </c>
      <c r="Y9" s="71">
        <v>3.4651000000000001</v>
      </c>
      <c r="Z9" s="71">
        <v>3.4670000000000001</v>
      </c>
      <c r="AA9" s="71">
        <v>3.4695999999999998</v>
      </c>
      <c r="AB9" s="71">
        <v>3.4725999999999999</v>
      </c>
      <c r="AC9" s="71">
        <v>3.4763000000000002</v>
      </c>
      <c r="AD9" s="71">
        <v>3.4803000000000002</v>
      </c>
      <c r="AE9" s="71">
        <v>3.4843000000000002</v>
      </c>
      <c r="AF9" s="71">
        <v>3.4885000000000002</v>
      </c>
      <c r="AG9" s="71">
        <v>3.4929999999999999</v>
      </c>
      <c r="AH9" s="71">
        <v>3.4981</v>
      </c>
    </row>
    <row r="10" spans="2:34" s="66" customFormat="1" ht="15" x14ac:dyDescent="0.25">
      <c r="B10" s="69" t="s">
        <v>27</v>
      </c>
      <c r="C10" s="70">
        <v>1.5775999999999999</v>
      </c>
      <c r="D10" s="70">
        <v>1.5765</v>
      </c>
      <c r="E10" s="71">
        <v>1.7403999999999999</v>
      </c>
      <c r="F10" s="71">
        <v>1.7685999999999999</v>
      </c>
      <c r="G10" s="71">
        <v>1.8112999999999999</v>
      </c>
      <c r="H10" s="71">
        <v>1.8483000000000001</v>
      </c>
      <c r="I10" s="71">
        <v>1.7385999999999999</v>
      </c>
      <c r="J10" s="71">
        <v>1.7249000000000001</v>
      </c>
      <c r="K10" s="71">
        <v>1.6746000000000001</v>
      </c>
      <c r="L10" s="71">
        <v>1.6298999999999999</v>
      </c>
      <c r="M10" s="71">
        <v>1.607</v>
      </c>
      <c r="N10" s="71">
        <v>1.5741000000000001</v>
      </c>
      <c r="O10" s="71">
        <v>1.5295000000000001</v>
      </c>
      <c r="P10" s="71">
        <v>1.4869000000000001</v>
      </c>
      <c r="Q10" s="71">
        <v>1.4318</v>
      </c>
      <c r="R10" s="71">
        <v>1.3855999999999999</v>
      </c>
      <c r="S10" s="71">
        <v>1.3573999999999999</v>
      </c>
      <c r="T10" s="71">
        <v>1.3189</v>
      </c>
      <c r="U10" s="71">
        <v>1.2934000000000001</v>
      </c>
      <c r="V10" s="71">
        <v>1.2701</v>
      </c>
      <c r="W10" s="71">
        <v>1.2491000000000001</v>
      </c>
      <c r="X10" s="71">
        <v>1.2304999999999999</v>
      </c>
      <c r="Y10" s="71">
        <v>1.2161</v>
      </c>
      <c r="Z10" s="71">
        <v>1.2047000000000001</v>
      </c>
      <c r="AA10" s="71">
        <v>1.1991000000000001</v>
      </c>
      <c r="AB10" s="71">
        <v>1.1968000000000001</v>
      </c>
      <c r="AC10" s="71">
        <v>1.1974</v>
      </c>
      <c r="AD10" s="71">
        <v>1.2019</v>
      </c>
      <c r="AE10" s="71">
        <v>1.2103999999999999</v>
      </c>
      <c r="AF10" s="71">
        <v>1.2213000000000001</v>
      </c>
      <c r="AG10" s="71">
        <v>1.2337</v>
      </c>
      <c r="AH10" s="71">
        <v>1.2495000000000001</v>
      </c>
    </row>
    <row r="11" spans="2:34" s="66" customFormat="1" ht="15" x14ac:dyDescent="0.25">
      <c r="B11" s="69" t="s">
        <v>31</v>
      </c>
      <c r="C11" s="70">
        <v>42.317700000000002</v>
      </c>
      <c r="D11" s="70">
        <v>42.196100000000001</v>
      </c>
      <c r="E11" s="71">
        <v>41.388399999999997</v>
      </c>
      <c r="F11" s="71">
        <v>41.16</v>
      </c>
      <c r="G11" s="71">
        <v>40.935600000000001</v>
      </c>
      <c r="H11" s="71">
        <v>40.658799999999999</v>
      </c>
      <c r="I11" s="71">
        <v>40.375799999999998</v>
      </c>
      <c r="J11" s="71">
        <v>40.152500000000003</v>
      </c>
      <c r="K11" s="71">
        <v>39.965299999999999</v>
      </c>
      <c r="L11" s="71">
        <v>39.788899999999998</v>
      </c>
      <c r="M11" s="71">
        <v>39.613700000000001</v>
      </c>
      <c r="N11" s="71">
        <v>39.452599999999997</v>
      </c>
      <c r="O11" s="71">
        <v>39.303100000000001</v>
      </c>
      <c r="P11" s="71">
        <v>39.133000000000003</v>
      </c>
      <c r="Q11" s="71">
        <v>38.963799999999999</v>
      </c>
      <c r="R11" s="71">
        <v>38.798499999999997</v>
      </c>
      <c r="S11" s="71">
        <v>38.648899999999998</v>
      </c>
      <c r="T11" s="71">
        <v>38.5852</v>
      </c>
      <c r="U11" s="71">
        <v>38.558799999999998</v>
      </c>
      <c r="V11" s="71">
        <v>38.558500000000002</v>
      </c>
      <c r="W11" s="71">
        <v>38.564</v>
      </c>
      <c r="X11" s="71">
        <v>38.570399999999999</v>
      </c>
      <c r="Y11" s="71">
        <v>38.552599999999998</v>
      </c>
      <c r="Z11" s="71">
        <v>38.530299999999997</v>
      </c>
      <c r="AA11" s="71">
        <v>38.512</v>
      </c>
      <c r="AB11" s="71">
        <v>38.4801</v>
      </c>
      <c r="AC11" s="71">
        <v>38.486899999999999</v>
      </c>
      <c r="AD11" s="71">
        <v>38.505299999999998</v>
      </c>
      <c r="AE11" s="71">
        <v>38.492100000000001</v>
      </c>
      <c r="AF11" s="71">
        <v>38.464300000000001</v>
      </c>
      <c r="AG11" s="71">
        <v>38.431699999999999</v>
      </c>
      <c r="AH11" s="71">
        <v>38.391399999999997</v>
      </c>
    </row>
    <row r="12" spans="2:34" s="66" customFormat="1" ht="15.75" thickBot="1" x14ac:dyDescent="0.3">
      <c r="B12" s="76" t="s">
        <v>67</v>
      </c>
      <c r="C12" s="77">
        <v>-7.6304999999999996</v>
      </c>
      <c r="D12" s="77">
        <v>-8.3457000000000008</v>
      </c>
      <c r="E12" s="78">
        <v>-7.3095999999999997</v>
      </c>
      <c r="F12" s="78">
        <v>-6.3935000000000004</v>
      </c>
      <c r="G12" s="78">
        <v>-5.8545999999999996</v>
      </c>
      <c r="H12" s="78">
        <v>-5.7084999999999999</v>
      </c>
      <c r="I12" s="78">
        <v>-6.3522999999999996</v>
      </c>
      <c r="J12" s="78">
        <v>-7.5445000000000002</v>
      </c>
      <c r="K12" s="78">
        <v>-8.9146999999999998</v>
      </c>
      <c r="L12" s="78">
        <v>-10.208</v>
      </c>
      <c r="M12" s="78">
        <v>-11.083399999999999</v>
      </c>
      <c r="N12" s="78">
        <v>-11.8878</v>
      </c>
      <c r="O12" s="78">
        <v>-12.7125</v>
      </c>
      <c r="P12" s="78">
        <v>-13.4564</v>
      </c>
      <c r="Q12" s="78">
        <v>-14.138199999999999</v>
      </c>
      <c r="R12" s="78">
        <v>-14.743600000000001</v>
      </c>
      <c r="S12" s="78">
        <v>-15.5189</v>
      </c>
      <c r="T12" s="78">
        <v>-16.5609</v>
      </c>
      <c r="U12" s="78">
        <v>-18.593599999999999</v>
      </c>
      <c r="V12" s="78">
        <v>-19.6707</v>
      </c>
      <c r="W12" s="78">
        <v>-20.766300000000001</v>
      </c>
      <c r="X12" s="78">
        <v>-21.835599999999999</v>
      </c>
      <c r="Y12" s="78">
        <v>-22.709</v>
      </c>
      <c r="Z12" s="78">
        <v>-23.1191</v>
      </c>
      <c r="AA12" s="78">
        <v>-23.268699999999999</v>
      </c>
      <c r="AB12" s="78">
        <v>-23.3292</v>
      </c>
      <c r="AC12" s="78">
        <v>-23.572500000000002</v>
      </c>
      <c r="AD12" s="78">
        <v>-23.829599999999999</v>
      </c>
      <c r="AE12" s="78">
        <v>-24.042400000000001</v>
      </c>
      <c r="AF12" s="78">
        <v>-24.2761</v>
      </c>
      <c r="AG12" s="78">
        <v>-24.5197</v>
      </c>
      <c r="AH12" s="78">
        <v>-24.762599999999999</v>
      </c>
    </row>
    <row r="13" spans="2:34" s="66" customFormat="1" ht="30" x14ac:dyDescent="0.25">
      <c r="B13" s="79" t="s">
        <v>180</v>
      </c>
      <c r="C13" s="80">
        <v>77.184700000000007</v>
      </c>
      <c r="D13" s="80">
        <v>73.595399999999998</v>
      </c>
      <c r="E13" s="81">
        <v>75.701999999999998</v>
      </c>
      <c r="F13" s="81">
        <v>75.980599999999995</v>
      </c>
      <c r="G13" s="81">
        <v>75.792000000000002</v>
      </c>
      <c r="H13" s="81">
        <v>75.365700000000004</v>
      </c>
      <c r="I13" s="81">
        <v>71.946799999999996</v>
      </c>
      <c r="J13" s="81">
        <v>70.534800000000004</v>
      </c>
      <c r="K13" s="81">
        <v>69.135900000000007</v>
      </c>
      <c r="L13" s="81">
        <v>67.745800000000003</v>
      </c>
      <c r="M13" s="81">
        <v>66.437299999999993</v>
      </c>
      <c r="N13" s="81">
        <v>65.373500000000007</v>
      </c>
      <c r="O13" s="81">
        <v>64.268000000000001</v>
      </c>
      <c r="P13" s="81">
        <v>63.2776</v>
      </c>
      <c r="Q13" s="81">
        <v>62.219099999999997</v>
      </c>
      <c r="R13" s="81">
        <v>61.0991</v>
      </c>
      <c r="S13" s="81">
        <v>59.849200000000003</v>
      </c>
      <c r="T13" s="81">
        <v>58.436799999999998</v>
      </c>
      <c r="U13" s="81">
        <v>56.1267</v>
      </c>
      <c r="V13" s="81">
        <v>54.142200000000003</v>
      </c>
      <c r="W13" s="81">
        <v>52.702500000000001</v>
      </c>
      <c r="X13" s="81">
        <v>51.324599999999997</v>
      </c>
      <c r="Y13" s="81">
        <v>49.566400000000002</v>
      </c>
      <c r="Z13" s="81">
        <v>48.8093</v>
      </c>
      <c r="AA13" s="81">
        <v>48.283000000000001</v>
      </c>
      <c r="AB13" s="81">
        <v>47.839700000000001</v>
      </c>
      <c r="AC13" s="81">
        <v>47.177</v>
      </c>
      <c r="AD13" s="81">
        <v>46.5411</v>
      </c>
      <c r="AE13" s="81">
        <v>45.926000000000002</v>
      </c>
      <c r="AF13" s="81">
        <v>45.250999999999998</v>
      </c>
      <c r="AG13" s="81">
        <v>44.5379</v>
      </c>
      <c r="AH13" s="81">
        <v>43.801400000000001</v>
      </c>
    </row>
    <row r="14" spans="2:34" s="66" customFormat="1" ht="30" x14ac:dyDescent="0.25">
      <c r="B14" s="73" t="s">
        <v>181</v>
      </c>
      <c r="C14" s="80">
        <v>77.184700000000007</v>
      </c>
      <c r="D14" s="80">
        <v>73.595399999999998</v>
      </c>
      <c r="E14" s="81">
        <v>75.701999999999998</v>
      </c>
      <c r="F14" s="81">
        <v>76.580600000000004</v>
      </c>
      <c r="G14" s="81">
        <v>76.391999999999996</v>
      </c>
      <c r="H14" s="81">
        <v>75.965699999999998</v>
      </c>
      <c r="I14" s="81">
        <v>72.546800000000005</v>
      </c>
      <c r="J14" s="81">
        <v>72.394800000000004</v>
      </c>
      <c r="K14" s="81">
        <v>70.995900000000006</v>
      </c>
      <c r="L14" s="81">
        <v>69.605800000000002</v>
      </c>
      <c r="M14" s="81">
        <v>68.297300000000007</v>
      </c>
      <c r="N14" s="81">
        <v>67.233500000000006</v>
      </c>
      <c r="O14" s="81">
        <v>64.867999999999995</v>
      </c>
      <c r="P14" s="81">
        <v>63.877600000000001</v>
      </c>
      <c r="Q14" s="81">
        <v>62.819099999999999</v>
      </c>
      <c r="R14" s="81">
        <v>61.699100000000001</v>
      </c>
      <c r="S14" s="81">
        <v>60.449199999999998</v>
      </c>
      <c r="T14" s="81">
        <v>58.436799999999998</v>
      </c>
      <c r="U14" s="81">
        <v>56.1267</v>
      </c>
      <c r="V14" s="81">
        <v>54.142200000000003</v>
      </c>
      <c r="W14" s="81">
        <v>52.702500000000001</v>
      </c>
      <c r="X14" s="81">
        <v>51.324599999999997</v>
      </c>
      <c r="Y14" s="81">
        <v>49.566400000000002</v>
      </c>
      <c r="Z14" s="81">
        <v>48.8093</v>
      </c>
      <c r="AA14" s="81">
        <v>48.283000000000001</v>
      </c>
      <c r="AB14" s="81">
        <v>47.839700000000001</v>
      </c>
      <c r="AC14" s="81">
        <v>47.177</v>
      </c>
      <c r="AD14" s="81">
        <v>46.5411</v>
      </c>
      <c r="AE14" s="81">
        <v>45.926000000000002</v>
      </c>
      <c r="AF14" s="81">
        <v>45.250999999999998</v>
      </c>
      <c r="AG14" s="81">
        <v>44.5379</v>
      </c>
      <c r="AH14" s="81">
        <v>43.801400000000001</v>
      </c>
    </row>
    <row r="15" spans="2:34" s="66" customFormat="1" ht="15" x14ac:dyDescent="0.25">
      <c r="B15" s="74" t="s">
        <v>182</v>
      </c>
      <c r="C15" s="70">
        <v>77.184700000000007</v>
      </c>
      <c r="D15" s="70">
        <v>73.595399999999998</v>
      </c>
      <c r="E15" s="75">
        <v>75.701999999999998</v>
      </c>
      <c r="F15" s="75">
        <v>76.730599999999995</v>
      </c>
      <c r="G15" s="75">
        <v>76.542000000000002</v>
      </c>
      <c r="H15" s="75">
        <v>76.115700000000004</v>
      </c>
      <c r="I15" s="75">
        <v>72.696799999999996</v>
      </c>
      <c r="J15" s="75">
        <v>71.384799999999998</v>
      </c>
      <c r="K15" s="75">
        <v>69.985900000000001</v>
      </c>
      <c r="L15" s="75">
        <v>68.595799999999997</v>
      </c>
      <c r="M15" s="75">
        <v>67.287300000000002</v>
      </c>
      <c r="N15" s="75">
        <v>66.223500000000001</v>
      </c>
      <c r="O15" s="75">
        <v>65.117999999999995</v>
      </c>
      <c r="P15" s="75">
        <v>64.127600000000001</v>
      </c>
      <c r="Q15" s="75">
        <v>63.069099999999999</v>
      </c>
      <c r="R15" s="75">
        <v>61.949100000000001</v>
      </c>
      <c r="S15" s="75">
        <v>60.699199999999998</v>
      </c>
      <c r="T15" s="75">
        <v>59.286799999999999</v>
      </c>
      <c r="U15" s="75">
        <v>56.976700000000001</v>
      </c>
      <c r="V15" s="75">
        <v>54.992199999999997</v>
      </c>
      <c r="W15" s="75">
        <v>53.552500000000002</v>
      </c>
      <c r="X15" s="75">
        <v>52.174599999999998</v>
      </c>
      <c r="Y15" s="75">
        <v>50.416400000000003</v>
      </c>
      <c r="Z15" s="75">
        <v>49.659300000000002</v>
      </c>
      <c r="AA15" s="75">
        <v>49.133000000000003</v>
      </c>
      <c r="AB15" s="75">
        <v>48.689700000000002</v>
      </c>
      <c r="AC15" s="75">
        <v>48.027000000000001</v>
      </c>
      <c r="AD15" s="75">
        <v>47.391100000000002</v>
      </c>
      <c r="AE15" s="75">
        <v>46.776000000000003</v>
      </c>
      <c r="AF15" s="75">
        <v>46.100999999999999</v>
      </c>
      <c r="AG15" s="75">
        <v>45.387900000000002</v>
      </c>
      <c r="AH15" s="75">
        <v>44.651400000000002</v>
      </c>
    </row>
    <row r="17" spans="2:34" x14ac:dyDescent="0.2">
      <c r="B17" s="82" t="s">
        <v>183</v>
      </c>
    </row>
    <row r="18" spans="2:34" x14ac:dyDescent="0.2">
      <c r="B18" s="2" t="s">
        <v>184</v>
      </c>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row>
    <row r="19" spans="2:34" x14ac:dyDescent="0.2">
      <c r="B19" s="2" t="s">
        <v>185</v>
      </c>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row>
    <row r="20" spans="2:34" x14ac:dyDescent="0.2">
      <c r="B20" s="2" t="s">
        <v>186</v>
      </c>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row>
    <row r="21" spans="2:34" x14ac:dyDescent="0.2">
      <c r="B21" s="2" t="s">
        <v>187</v>
      </c>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row>
    <row r="22" spans="2:34" x14ac:dyDescent="0.2">
      <c r="B22" s="2" t="s">
        <v>188</v>
      </c>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row>
    <row r="23" spans="2:34" x14ac:dyDescent="0.2">
      <c r="B23" s="2" t="s">
        <v>189</v>
      </c>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row>
    <row r="24" spans="2:34" x14ac:dyDescent="0.2">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row>
    <row r="25" spans="2:34" x14ac:dyDescent="0.2">
      <c r="B25" s="84" t="s">
        <v>190</v>
      </c>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row>
    <row r="26" spans="2:34" x14ac:dyDescent="0.2">
      <c r="B26" s="86" t="s">
        <v>191</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row>
    <row r="27" spans="2:34" x14ac:dyDescent="0.2">
      <c r="B27" s="86" t="s">
        <v>192</v>
      </c>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row>
    <row r="28" spans="2:34" x14ac:dyDescent="0.2">
      <c r="B28" s="34" t="s">
        <v>193</v>
      </c>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row>
    <row r="29" spans="2:34" x14ac:dyDescent="0.2">
      <c r="B29" s="34"/>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row>
    <row r="30" spans="2:34" x14ac:dyDescent="0.2">
      <c r="B30" s="86"/>
      <c r="C30" s="158" t="s">
        <v>194</v>
      </c>
      <c r="D30" s="157" t="s">
        <v>195</v>
      </c>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row>
    <row r="31" spans="2:34" ht="39" thickBot="1" x14ac:dyDescent="0.25">
      <c r="B31" s="138" t="s">
        <v>196</v>
      </c>
      <c r="C31" s="138">
        <v>2019</v>
      </c>
      <c r="D31" s="138">
        <v>2020</v>
      </c>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row>
    <row r="32" spans="2:34" ht="15" x14ac:dyDescent="0.25">
      <c r="B32" s="142" t="s">
        <v>19</v>
      </c>
      <c r="C32" s="146">
        <v>16.1968</v>
      </c>
      <c r="D32" s="141">
        <v>14.606702267108954</v>
      </c>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row>
    <row r="33" spans="2:34" ht="15" x14ac:dyDescent="0.25">
      <c r="B33" s="142" t="s">
        <v>38</v>
      </c>
      <c r="C33" s="146">
        <v>21.421399999999998</v>
      </c>
      <c r="D33" s="141">
        <v>20.753370670627767</v>
      </c>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row>
    <row r="34" spans="2:34" ht="15" x14ac:dyDescent="0.25">
      <c r="B34" s="142" t="s">
        <v>24</v>
      </c>
      <c r="C34" s="146">
        <v>3.6661999999999999</v>
      </c>
      <c r="D34" s="141">
        <v>3.6462397199824199</v>
      </c>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row>
    <row r="35" spans="2:34" ht="15" x14ac:dyDescent="0.25">
      <c r="B35" s="142" t="s">
        <v>27</v>
      </c>
      <c r="C35" s="146">
        <v>1.7382</v>
      </c>
      <c r="D35" s="141">
        <v>1.7197848180511865</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row>
    <row r="36" spans="2:34" ht="15" x14ac:dyDescent="0.25">
      <c r="B36" s="142" t="s">
        <v>31</v>
      </c>
      <c r="C36" s="146">
        <v>42.418700000000001</v>
      </c>
      <c r="D36" s="141">
        <v>42.045048220805647</v>
      </c>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row>
    <row r="37" spans="2:34" ht="15.75" thickBot="1" x14ac:dyDescent="0.3">
      <c r="B37" s="143" t="s">
        <v>67</v>
      </c>
      <c r="C37" s="147">
        <v>-7.6304999999999996</v>
      </c>
      <c r="D37" s="145">
        <v>-8.3457378917177358</v>
      </c>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row>
    <row r="38" spans="2:34" ht="15" x14ac:dyDescent="0.25">
      <c r="B38" s="149" t="s">
        <v>197</v>
      </c>
      <c r="C38" s="148">
        <v>77.810900000000004</v>
      </c>
      <c r="D38" s="144">
        <v>74.425407804858239</v>
      </c>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row>
    <row r="39" spans="2:34" x14ac:dyDescent="0.2">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row>
    <row r="40" spans="2:34" s="11" customFormat="1" ht="14.25" x14ac:dyDescent="0.2">
      <c r="B40" s="11" t="s">
        <v>198</v>
      </c>
    </row>
    <row r="41" spans="2:34" x14ac:dyDescent="0.2">
      <c r="B41" s="95" t="s">
        <v>199</v>
      </c>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row>
    <row r="42" spans="2:34" x14ac:dyDescent="0.2">
      <c r="B42" s="9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row>
    <row r="43" spans="2:34" ht="13.5" thickBot="1" x14ac:dyDescent="0.25">
      <c r="B43" s="18" t="s">
        <v>174</v>
      </c>
      <c r="C43" s="5">
        <v>2019</v>
      </c>
      <c r="D43" s="5">
        <v>2020</v>
      </c>
      <c r="E43" s="5">
        <v>2021</v>
      </c>
      <c r="F43" s="5">
        <v>2022</v>
      </c>
      <c r="G43" s="5">
        <v>2023</v>
      </c>
      <c r="H43" s="5">
        <v>2024</v>
      </c>
      <c r="I43" s="5">
        <v>2025</v>
      </c>
      <c r="J43" s="5">
        <v>2026</v>
      </c>
      <c r="K43" s="5">
        <v>2027</v>
      </c>
      <c r="L43" s="5">
        <v>2028</v>
      </c>
      <c r="M43" s="5">
        <v>2029</v>
      </c>
      <c r="N43" s="5">
        <v>2030</v>
      </c>
      <c r="O43" s="5">
        <v>2031</v>
      </c>
      <c r="P43" s="5">
        <v>2032</v>
      </c>
      <c r="Q43" s="5">
        <v>2033</v>
      </c>
      <c r="R43" s="5">
        <v>2034</v>
      </c>
      <c r="S43" s="5">
        <v>2035</v>
      </c>
      <c r="T43" s="5">
        <v>2036</v>
      </c>
      <c r="U43" s="5">
        <v>2037</v>
      </c>
      <c r="V43" s="5">
        <v>2038</v>
      </c>
      <c r="W43" s="5">
        <v>2039</v>
      </c>
      <c r="X43" s="5">
        <v>2040</v>
      </c>
      <c r="Y43" s="5">
        <v>2041</v>
      </c>
      <c r="Z43" s="5">
        <v>2042</v>
      </c>
      <c r="AA43" s="5">
        <v>2043</v>
      </c>
      <c r="AB43" s="5">
        <v>2044</v>
      </c>
      <c r="AC43" s="5">
        <v>2045</v>
      </c>
      <c r="AD43" s="5">
        <v>2046</v>
      </c>
      <c r="AE43" s="5">
        <v>2047</v>
      </c>
      <c r="AF43" s="5">
        <v>2048</v>
      </c>
      <c r="AG43" s="5">
        <v>2049</v>
      </c>
      <c r="AH43" s="5">
        <v>2050</v>
      </c>
    </row>
    <row r="44" spans="2:34" x14ac:dyDescent="0.2">
      <c r="C44" s="68" t="s">
        <v>194</v>
      </c>
      <c r="D44" s="66" t="s">
        <v>176</v>
      </c>
    </row>
    <row r="45" spans="2:34" x14ac:dyDescent="0.2">
      <c r="B45" t="s">
        <v>174</v>
      </c>
      <c r="C45" s="99">
        <v>8.298</v>
      </c>
      <c r="D45" s="100">
        <v>9.4550999999999998</v>
      </c>
      <c r="E45" s="100">
        <v>8.9928000000000008</v>
      </c>
      <c r="F45" s="100">
        <v>8.8611000000000004</v>
      </c>
      <c r="G45" s="100">
        <v>8.5010999999999992</v>
      </c>
      <c r="H45" s="100">
        <v>8.1402999999999999</v>
      </c>
      <c r="I45" s="100">
        <v>7.0255000000000001</v>
      </c>
      <c r="J45" s="100">
        <v>6.8192000000000004</v>
      </c>
      <c r="K45" s="100">
        <v>6.4981</v>
      </c>
      <c r="L45" s="100">
        <v>6.181</v>
      </c>
      <c r="M45" s="100">
        <v>6.2708000000000004</v>
      </c>
      <c r="N45" s="100">
        <v>6.3144999999999998</v>
      </c>
      <c r="O45" s="100">
        <v>6.3400999999999996</v>
      </c>
      <c r="P45" s="100">
        <v>6.4016000000000002</v>
      </c>
      <c r="Q45" s="100">
        <v>6.4238999999999997</v>
      </c>
      <c r="R45" s="100">
        <v>6.3415999999999997</v>
      </c>
      <c r="S45" s="100">
        <v>6.2850000000000001</v>
      </c>
      <c r="T45" s="100">
        <v>6.2453000000000003</v>
      </c>
      <c r="U45" s="100">
        <v>6.2496</v>
      </c>
      <c r="V45" s="100">
        <v>5.8517000000000001</v>
      </c>
      <c r="W45" s="100">
        <v>5.8202999999999996</v>
      </c>
      <c r="X45" s="100">
        <v>5.7945000000000002</v>
      </c>
      <c r="Y45" s="100">
        <v>5.8164999999999996</v>
      </c>
      <c r="Z45" s="100">
        <v>5.8164999999999996</v>
      </c>
      <c r="AA45" s="100">
        <v>5.8464999999999998</v>
      </c>
      <c r="AB45" s="100">
        <v>5.8674999999999997</v>
      </c>
      <c r="AC45" s="100">
        <v>5.8521000000000001</v>
      </c>
      <c r="AD45" s="100">
        <v>5.8623000000000003</v>
      </c>
      <c r="AE45" s="100">
        <v>5.8746</v>
      </c>
      <c r="AF45" s="100">
        <v>5.8921000000000001</v>
      </c>
      <c r="AG45" s="100">
        <v>5.9</v>
      </c>
      <c r="AH45" s="100">
        <v>5.9137000000000004</v>
      </c>
    </row>
    <row r="46" spans="2:34" x14ac:dyDescent="0.2">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row>
    <row r="47" spans="2:34" ht="55.5" customHeight="1" thickBot="1" x14ac:dyDescent="0.25">
      <c r="B47" s="5" t="s">
        <v>200</v>
      </c>
      <c r="C47" s="88" t="s">
        <v>14</v>
      </c>
      <c r="D47" s="88" t="s">
        <v>15</v>
      </c>
      <c r="E47" s="88" t="s">
        <v>16</v>
      </c>
      <c r="F47"/>
    </row>
    <row r="48" spans="2:34" ht="15" customHeight="1" x14ac:dyDescent="0.2">
      <c r="B48" s="139" t="s">
        <v>201</v>
      </c>
      <c r="C48" s="93">
        <v>30.845400000000001</v>
      </c>
      <c r="D48" s="93">
        <v>28.733000000000001</v>
      </c>
      <c r="E48" s="93">
        <v>24.331800000000001</v>
      </c>
      <c r="G48" s="89"/>
      <c r="H48" s="89"/>
      <c r="I48" s="89"/>
    </row>
    <row r="49" spans="2:34" x14ac:dyDescent="0.2">
      <c r="B49" s="140" t="s">
        <v>202</v>
      </c>
      <c r="C49" s="94">
        <v>0.74770000000000003</v>
      </c>
      <c r="D49" s="94">
        <v>1.8286</v>
      </c>
      <c r="E49" s="94">
        <v>3.5114000000000001</v>
      </c>
      <c r="G49" s="89"/>
      <c r="H49" s="89"/>
      <c r="I49" s="89"/>
    </row>
    <row r="50" spans="2:34" x14ac:dyDescent="0.2">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row>
    <row r="51" spans="2:34" x14ac:dyDescent="0.2">
      <c r="B51" s="2" t="s">
        <v>203</v>
      </c>
    </row>
    <row r="52" spans="2:34" x14ac:dyDescent="0.2">
      <c r="B52" s="2" t="s">
        <v>204</v>
      </c>
    </row>
    <row r="55" spans="2:34" x14ac:dyDescent="0.2">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row>
    <row r="56" spans="2:34" x14ac:dyDescent="0.2">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row>
    <row r="57" spans="2:34" x14ac:dyDescent="0.2">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row>
    <row r="58" spans="2:34" x14ac:dyDescent="0.2">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row>
    <row r="59" spans="2:34" x14ac:dyDescent="0.2">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row>
    <row r="60" spans="2:34" x14ac:dyDescent="0.2">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row>
    <row r="61" spans="2:34" x14ac:dyDescent="0.2">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row>
    <row r="62" spans="2:34" x14ac:dyDescent="0.2">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row>
    <row r="63" spans="2:34" x14ac:dyDescent="0.2">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row>
    <row r="64" spans="2:34" x14ac:dyDescent="0.2">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row>
    <row r="65" spans="3:3" x14ac:dyDescent="0.2">
      <c r="C65" s="85"/>
    </row>
    <row r="66" spans="3:3" x14ac:dyDescent="0.2">
      <c r="C66" s="85"/>
    </row>
    <row r="67" spans="3:3" x14ac:dyDescent="0.2">
      <c r="C67" s="85"/>
    </row>
    <row r="68" spans="3:3" x14ac:dyDescent="0.2">
      <c r="C68" s="85"/>
    </row>
    <row r="69" spans="3:3" x14ac:dyDescent="0.2">
      <c r="C69" s="85"/>
    </row>
    <row r="70" spans="3:3" x14ac:dyDescent="0.2">
      <c r="C70" s="85"/>
    </row>
    <row r="71" spans="3:3" x14ac:dyDescent="0.2">
      <c r="C71" s="85"/>
    </row>
    <row r="72" spans="3:3" x14ac:dyDescent="0.2">
      <c r="C72" s="85"/>
    </row>
    <row r="73" spans="3:3" x14ac:dyDescent="0.2">
      <c r="C73" s="85"/>
    </row>
  </sheetData>
  <pageMargins left="0.7" right="0.7" top="0.75" bottom="0.75" header="0.3" footer="0.3"/>
  <pageSetup paperSize="9" orientation="portrait" r:id="rId1"/>
  <headerFooter>
    <oddHeader>&amp;C&amp;"Calibri"&amp;9&amp;K000000[IN-CONFIDENCE]&amp;1#</oddHeader>
    <oddFooter>&amp;C&amp;1#&amp;"Calibri"&amp;9&amp;K000000[IN-CONFIDENCE]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A5FB0BEBF7DE54D9F252D8A06C053F7" ma:contentTypeVersion="45" ma:contentTypeDescription="Create a new document." ma:contentTypeScope="" ma:versionID="56be3908f05fccfac550e76495e9ecdf">
  <xsd:schema xmlns:xsd="http://www.w3.org/2001/XMLSchema" xmlns:xs="http://www.w3.org/2001/XMLSchema" xmlns:p="http://schemas.microsoft.com/office/2006/metadata/properties" xmlns:ns1="http://schemas.microsoft.com/sharepoint/v3" xmlns:ns2="58a6f171-52cb-4404-b47d-af1c8daf8fd1" xmlns:ns3="4a94300e-a927-4b92-9d3a-682523035cb6" xmlns:ns4="0a5b0190-e301-4766-933d-448c7c363fce" xmlns:ns5="http://schemas.microsoft.com/sharepoint/v4" targetNamespace="http://schemas.microsoft.com/office/2006/metadata/properties" ma:root="true" ma:fieldsID="88854da7b8280ea1db4bdaa40b906885" ns1:_="" ns2:_="" ns3:_="" ns4:_="" ns5:_="">
    <xsd:import namespace="http://schemas.microsoft.com/sharepoint/v3"/>
    <xsd:import namespace="58a6f171-52cb-4404-b47d-af1c8daf8fd1"/>
    <xsd:import namespace="4a94300e-a927-4b92-9d3a-682523035cb6"/>
    <xsd:import namespace="0a5b0190-e301-4766-933d-448c7c363fc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Sender" minOccurs="0"/>
                <xsd:element ref="ns3:Receiver" minOccurs="0"/>
                <xsd:element ref="ns3:Sender_x0020_Date" minOccurs="0"/>
                <xsd:element ref="ns3:Receiver_x0020_Date" minOccurs="0"/>
                <xsd:element ref="ns3:Carbon_x0020_Copy" minOccurs="0"/>
                <xsd:element ref="ns3:Email_x0020_Table" minOccurs="0"/>
                <xsd:element ref="ns3:MediaServiceMetadata" minOccurs="0"/>
                <xsd:element ref="ns3:MediaServiceFastMetadata" minOccurs="0"/>
                <xsd:element ref="ns3:MediaServiceAutoKeyPoints" minOccurs="0"/>
                <xsd:element ref="ns3:MediaServiceKeyPoints" minOccurs="0"/>
                <xsd:element ref="ns3:Library" minOccurs="0"/>
                <xsd:element ref="ns3:Legacy_x0020_DocID" minOccurs="0"/>
                <xsd:element ref="ns3:Legacy_x0020_Version" minOccurs="0"/>
                <xsd:element ref="ns3:Class" minOccurs="0"/>
                <xsd:element ref="ns3:Author0" minOccurs="0"/>
                <xsd:element ref="ns3:Status" minOccurs="0"/>
                <xsd:element ref="ns3:Year" minOccurs="0"/>
                <xsd:element ref="ns3:Other_x0020_Details" minOccurs="0"/>
                <xsd:element ref="ns3:MediaServiceDateTaken" minOccurs="0"/>
                <xsd:element ref="ns3:Other_x0020_Details_2" minOccurs="0"/>
                <xsd:element ref="ns3:MTS_x0020_Type" minOccurs="0"/>
                <xsd:element ref="ns3:MTS_x0020_ID" minOccurs="0"/>
                <xsd:element ref="ns3:MediaServiceAutoTags" minOccurs="0"/>
                <xsd:element ref="ns3:MediaServiceGenerationTime" minOccurs="0"/>
                <xsd:element ref="ns3:MediaServiceEventHashCode" minOccurs="0"/>
                <xsd:element ref="ns3:Supplemental_x0020_Markings" minOccurs="0"/>
                <xsd:element ref="ns3:To" minOccurs="0"/>
                <xsd:element ref="ns3:From" minOccurs="0"/>
                <xsd:element ref="ns3:Sent_x002f_Received" minOccurs="0"/>
                <xsd:element ref="ns3:Contract_x0020_Number" minOccurs="0"/>
                <xsd:element ref="ns3:Other_x0020_Details_3" minOccurs="0"/>
                <xsd:element ref="ns3:MediaServiceOCR" minOccurs="0"/>
                <xsd:element ref="ns1:_ip_UnifiedCompliancePolicyProperties" minOccurs="0"/>
                <xsd:element ref="ns1:_ip_UnifiedCompliancePolicyUIAction" minOccurs="0"/>
                <xsd:element ref="ns4:SharedWithUsers" minOccurs="0"/>
                <xsd:element ref="ns4:SharedWithDetails" minOccurs="0"/>
                <xsd:element ref="ns3:MediaLengthInSeconds" minOccurs="0"/>
                <xsd:element ref="ns5:IconOverlay"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5" nillable="true" ma:displayName="Unified Compliance Policy Properties" ma:hidden="true" ma:internalName="_ip_UnifiedCompliancePolicyProperties">
      <xsd:simpleType>
        <xsd:restriction base="dms:Note"/>
      </xsd:simpleType>
    </xsd:element>
    <xsd:element name="_ip_UnifiedCompliancePolicyUIAction" ma:index="4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54" nillable="true" ma:displayName="Taxonomy Catch All Column" ma:hidden="true" ma:list="{ffc8bc6b-b675-45cd-8c52-a10dd19693fc}" ma:internalName="TaxCatchAll" ma:showField="CatchAllData" ma:web="0a5b0190-e301-4766-933d-448c7c363f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94300e-a927-4b92-9d3a-682523035cb6" elementFormDefault="qualified">
    <xsd:import namespace="http://schemas.microsoft.com/office/2006/documentManagement/types"/>
    <xsd:import namespace="http://schemas.microsoft.com/office/infopath/2007/PartnerControls"/>
    <xsd:element name="Document_x0020_Type" ma:index="11" nillable="true" ma:displayName="Document Type" ma:default="" ma:description="" ma:internalName="Document_x0020_Type">
      <xsd:simpleType>
        <xsd:restriction base="dms:Note">
          <xsd:maxLength value="255"/>
        </xsd:restriction>
      </xsd:simpleType>
    </xsd:element>
    <xsd:element name="Sender" ma:index="12" nillable="true" ma:displayName="Sender" ma:description="" ma:internalName="Sender">
      <xsd:simpleType>
        <xsd:restriction base="dms:Text">
          <xsd:maxLength value="255"/>
        </xsd:restriction>
      </xsd:simpleType>
    </xsd:element>
    <xsd:element name="Receiver" ma:index="13" nillable="true" ma:displayName="Receiver" ma:description="" ma:internalName="Receiver">
      <xsd:simpleType>
        <xsd:restriction base="dms:Text">
          <xsd:maxLength value="255"/>
        </xsd:restriction>
      </xsd:simpleType>
    </xsd:element>
    <xsd:element name="Sender_x0020_Date" ma:index="14" nillable="true" ma:displayName="Sender Date" ma:default="" ma:description="" ma:format="DateTime" ma:internalName="Sender_x0020_Date">
      <xsd:simpleType>
        <xsd:restriction base="dms:DateTime"/>
      </xsd:simpleType>
    </xsd:element>
    <xsd:element name="Receiver_x0020_Date" ma:index="15" nillable="true" ma:displayName="Receiver Date" ma:default="" ma:description="" ma:format="DateTime" ma:internalName="Receiver_x0020_Date">
      <xsd:simpleType>
        <xsd:restriction base="dms:DateTime"/>
      </xsd:simpleType>
    </xsd:element>
    <xsd:element name="Carbon_x0020_Copy" ma:index="16" nillable="true" ma:displayName="Carbon Copy" ma:description="" ma:internalName="Carbon_x0020_Copy">
      <xsd:simpleType>
        <xsd:restriction base="dms:Text">
          <xsd:maxLength value="255"/>
        </xsd:restriction>
      </xsd:simpleType>
    </xsd:element>
    <xsd:element name="Email_x0020_Table" ma:index="18" nillable="true" ma:displayName="Email Table" ma:description="" ma:internalName="Email_x0020_Table">
      <xsd:simpleType>
        <xsd:restriction base="dms:Note">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ibrary" ma:index="23" nillable="true" ma:displayName="Library" ma:default="" ma:description="" ma:internalName="Library">
      <xsd:simpleType>
        <xsd:restriction base="dms:Text">
          <xsd:maxLength value="255"/>
        </xsd:restriction>
      </xsd:simpleType>
    </xsd:element>
    <xsd:element name="Legacy_x0020_DocID" ma:index="24" nillable="true" ma:displayName="Legacy DocID" ma:decimals="-1" ma:default="" ma:description="" ma:internalName="Legacy_x0020_DocID">
      <xsd:simpleType>
        <xsd:restriction base="dms:Number"/>
      </xsd:simpleType>
    </xsd:element>
    <xsd:element name="Legacy_x0020_Version" ma:index="25" nillable="true" ma:displayName="Legacy Version" ma:default="" ma:description="" ma:internalName="Legacy_x0020_Version">
      <xsd:simpleType>
        <xsd:restriction base="dms:Text">
          <xsd:maxLength value="255"/>
        </xsd:restriction>
      </xsd:simpleType>
    </xsd:element>
    <xsd:element name="Class" ma:index="26" nillable="true" ma:displayName="Class" ma:default="" ma:description="" ma:internalName="Class">
      <xsd:simpleType>
        <xsd:restriction base="dms:Text">
          <xsd:maxLength value="255"/>
        </xsd:restriction>
      </xsd:simpleType>
    </xsd:element>
    <xsd:element name="Author0" ma:index="27" nillable="true" ma:displayName="Author" ma:default="" ma:description="" ma:internalName="Author0">
      <xsd:simpleType>
        <xsd:restriction base="dms:Text">
          <xsd:maxLength value="255"/>
        </xsd:restriction>
      </xsd:simpleType>
    </xsd:element>
    <xsd:element name="Status" ma:index="28" nillable="true" ma:displayName="Status" ma:default="" ma:description="" ma:internalName="Status">
      <xsd:simpleType>
        <xsd:restriction base="dms:Text">
          <xsd:maxLength value="255"/>
        </xsd:restriction>
      </xsd:simpleType>
    </xsd:element>
    <xsd:element name="Year" ma:index="29" nillable="true" ma:displayName="Year" ma:default="" ma:description="" ma:internalName="Year">
      <xsd:simpleType>
        <xsd:restriction base="dms:Text">
          <xsd:maxLength value="255"/>
        </xsd:restriction>
      </xsd:simpleType>
    </xsd:element>
    <xsd:element name="Other_x0020_Details" ma:index="30" nillable="true" ma:displayName="Other Details" ma:default="" ma:description="" ma:internalName="Other_x0020_Details">
      <xsd:simpleType>
        <xsd:restriction base="dms:Text">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Other_x0020_Details_2" ma:index="32" nillable="true" ma:displayName="Other Details_2" ma:description="" ma:internalName="Other_x0020_Details_2">
      <xsd:simpleType>
        <xsd:restriction base="dms:Text">
          <xsd:maxLength value="255"/>
        </xsd:restriction>
      </xsd:simpleType>
    </xsd:element>
    <xsd:element name="MTS_x0020_Type" ma:index="33" nillable="true" ma:displayName="MTS Type" ma:default="" ma:description="" ma:internalName="MTS_x0020_Type">
      <xsd:simpleType>
        <xsd:restriction base="dms:Note">
          <xsd:maxLength value="255"/>
        </xsd:restriction>
      </xsd:simpleType>
    </xsd:element>
    <xsd:element name="MTS_x0020_ID" ma:index="34" nillable="true" ma:displayName="MTS ID" ma:default="" ma:description="" ma:internalName="MTS_x0020_ID">
      <xsd:simpleType>
        <xsd:restriction base="dms:Text">
          <xsd:maxLength value="255"/>
        </xsd:restriction>
      </xsd:simpleType>
    </xsd:element>
    <xsd:element name="MediaServiceAutoTags" ma:index="35" nillable="true" ma:displayName="Tags" ma:internalName="MediaServiceAutoTags"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Supplemental_x0020_Markings" ma:index="38" nillable="true" ma:displayName="Supplemental Markings" ma:description="" ma:internalName="Supplemental_x0020_Markings">
      <xsd:simpleType>
        <xsd:restriction base="dms:Note">
          <xsd:maxLength value="255"/>
        </xsd:restriction>
      </xsd:simpleType>
    </xsd:element>
    <xsd:element name="To" ma:index="39" nillable="true" ma:displayName="To" ma:default="" ma:description="" ma:internalName="To">
      <xsd:simpleType>
        <xsd:restriction base="dms:Note">
          <xsd:maxLength value="255"/>
        </xsd:restriction>
      </xsd:simpleType>
    </xsd:element>
    <xsd:element name="From" ma:index="40" nillable="true" ma:displayName="From" ma:default="" ma:description="" ma:internalName="From">
      <xsd:simpleType>
        <xsd:restriction base="dms:Text">
          <xsd:maxLength value="255"/>
        </xsd:restriction>
      </xsd:simpleType>
    </xsd:element>
    <xsd:element name="Sent_x002f_Received" ma:index="41" nillable="true" ma:displayName="Sent/Received" ma:default="" ma:description="" ma:internalName="Sent_x002f_Received">
      <xsd:simpleType>
        <xsd:restriction base="dms:Text">
          <xsd:maxLength value="255"/>
        </xsd:restriction>
      </xsd:simpleType>
    </xsd:element>
    <xsd:element name="Contract_x0020_Number" ma:index="42" nillable="true" ma:displayName="Contract Number" ma:default="" ma:description="" ma:internalName="Contract_x0020_Number">
      <xsd:simpleType>
        <xsd:restriction base="dms:Text">
          <xsd:maxLength value="255"/>
        </xsd:restriction>
      </xsd:simpleType>
    </xsd:element>
    <xsd:element name="Other_x0020_Details_3" ma:index="43" nillable="true" ma:displayName="Other Details_3" ma:description="" ma:internalName="Other_x0020_Details_3">
      <xsd:simpleType>
        <xsd:restriction base="dms:Text">
          <xsd:maxLength value="255"/>
        </xsd:restriction>
      </xsd:simpleType>
    </xsd:element>
    <xsd:element name="MediaServiceOCR" ma:index="44" nillable="true" ma:displayName="Extracted Text" ma:internalName="MediaServiceOCR" ma:readOnly="true">
      <xsd:simpleType>
        <xsd:restriction base="dms:Note">
          <xsd:maxLength value="255"/>
        </xsd:restriction>
      </xsd:simpleType>
    </xsd:element>
    <xsd:element name="MediaLengthInSeconds" ma:index="49" nillable="true" ma:displayName="Length (seconds)" ma:internalName="MediaLengthInSeconds" ma:readOnly="true">
      <xsd:simpleType>
        <xsd:restriction base="dms:Unknown"/>
      </xsd:simpleType>
    </xsd:element>
    <xsd:element name="MediaServiceLocation" ma:index="51" nillable="true" ma:displayName="Location" ma:internalName="MediaServiceLocatio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cebe92e3-83b2-4842-a6bd-e7cffea926d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5b0190-e301-4766-933d-448c7c363fce" elementFormDefault="qualified">
    <xsd:import namespace="http://schemas.microsoft.com/office/2006/documentManagement/types"/>
    <xsd:import namespace="http://schemas.microsoft.com/office/infopath/2007/PartnerControls"/>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5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7"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egacy_x0020_DocID xmlns="4a94300e-a927-4b92-9d3a-682523035cb6" xsi:nil="true"/>
    <Year xmlns="4a94300e-a927-4b92-9d3a-682523035cb6" xsi:nil="true"/>
    <_ip_UnifiedCompliancePolicyUIAction xmlns="http://schemas.microsoft.com/sharepoint/v3" xsi:nil="true"/>
    <Legacy_x0020_Version xmlns="4a94300e-a927-4b92-9d3a-682523035cb6" xsi:nil="true"/>
    <Sender_x0020_Date xmlns="4a94300e-a927-4b92-9d3a-682523035cb6" xsi:nil="true"/>
    <Library xmlns="4a94300e-a927-4b92-9d3a-682523035cb6" xsi:nil="true"/>
    <Class xmlns="4a94300e-a927-4b92-9d3a-682523035cb6" xsi:nil="true"/>
    <From xmlns="4a94300e-a927-4b92-9d3a-682523035cb6" xsi:nil="true"/>
    <Sender xmlns="4a94300e-a927-4b92-9d3a-682523035cb6" xsi:nil="true"/>
    <Supplemental_x0020_Markings xmlns="4a94300e-a927-4b92-9d3a-682523035cb6" xsi:nil="true"/>
    <Other_x0020_Details xmlns="4a94300e-a927-4b92-9d3a-682523035cb6" xsi:nil="true"/>
    <_ip_UnifiedCompliancePolicyProperties xmlns="http://schemas.microsoft.com/sharepoint/v3" xsi:nil="true"/>
    <Carbon_x0020_Copy xmlns="4a94300e-a927-4b92-9d3a-682523035cb6" xsi:nil="true"/>
    <Author0 xmlns="4a94300e-a927-4b92-9d3a-682523035cb6" xsi:nil="true"/>
    <Email_x0020_Table xmlns="4a94300e-a927-4b92-9d3a-682523035cb6" xsi:nil="true"/>
    <MTS_x0020_ID xmlns="4a94300e-a927-4b92-9d3a-682523035cb6" xsi:nil="true"/>
    <MTS_x0020_Type xmlns="4a94300e-a927-4b92-9d3a-682523035cb6" xsi:nil="true"/>
    <Receiver xmlns="4a94300e-a927-4b92-9d3a-682523035cb6" xsi:nil="true"/>
    <Other_x0020_Details_2 xmlns="4a94300e-a927-4b92-9d3a-682523035cb6" xsi:nil="true"/>
    <Sent_x002f_Received xmlns="4a94300e-a927-4b92-9d3a-682523035cb6" xsi:nil="true"/>
    <To xmlns="4a94300e-a927-4b92-9d3a-682523035cb6" xsi:nil="true"/>
    <Other_x0020_Details_3 xmlns="4a94300e-a927-4b92-9d3a-682523035cb6" xsi:nil="true"/>
    <Receiver_x0020_Date xmlns="4a94300e-a927-4b92-9d3a-682523035cb6" xsi:nil="true"/>
    <Status xmlns="4a94300e-a927-4b92-9d3a-682523035cb6" xsi:nil="true"/>
    <Contract_x0020_Number xmlns="4a94300e-a927-4b92-9d3a-682523035cb6" xsi:nil="true"/>
    <Document_x0020_Type xmlns="4a94300e-a927-4b92-9d3a-682523035cb6" xsi:nil="true"/>
    <IconOverlay xmlns="http://schemas.microsoft.com/sharepoint/v4" xsi:nil="true"/>
    <_dlc_DocId xmlns="58a6f171-52cb-4404-b47d-af1c8daf8fd1">ECM-547756131-145158</_dlc_DocId>
    <_dlc_DocIdUrl xmlns="58a6f171-52cb-4404-b47d-af1c8daf8fd1">
      <Url>https://ministryforenvironment.sharepoint.com/sites/ECM-Pol-CAP/_layouts/15/DocIdRedir.aspx?ID=ECM-547756131-145158</Url>
      <Description>ECM-547756131-145158</Description>
    </_dlc_DocIdUrl>
    <lcf76f155ced4ddcb4097134ff3c332f xmlns="4a94300e-a927-4b92-9d3a-682523035cb6">
      <Terms xmlns="http://schemas.microsoft.com/office/infopath/2007/PartnerControls"/>
    </lcf76f155ced4ddcb4097134ff3c332f>
    <TaxCatchAll xmlns="58a6f171-52cb-4404-b47d-af1c8daf8fd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EB7FE2-0040-485A-8772-D3C4CC9422EE}">
  <ds:schemaRefs>
    <ds:schemaRef ds:uri="http://schemas.microsoft.com/sharepoint/events"/>
  </ds:schemaRefs>
</ds:datastoreItem>
</file>

<file path=customXml/itemProps2.xml><?xml version="1.0" encoding="utf-8"?>
<ds:datastoreItem xmlns:ds="http://schemas.openxmlformats.org/officeDocument/2006/customXml" ds:itemID="{A395AA5F-5AC9-4333-89E3-893AE2870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a6f171-52cb-4404-b47d-af1c8daf8fd1"/>
    <ds:schemaRef ds:uri="4a94300e-a927-4b92-9d3a-682523035cb6"/>
    <ds:schemaRef ds:uri="0a5b0190-e301-4766-933d-448c7c363fc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AB95CA-26BA-4FCE-AF10-D46C9DD03F83}">
  <ds:schemaRefs>
    <ds:schemaRef ds:uri="http://schemas.microsoft.com/office/2006/documentManagement/types"/>
    <ds:schemaRef ds:uri="http://purl.org/dc/terms/"/>
    <ds:schemaRef ds:uri="http://schemas.microsoft.com/sharepoint/v3"/>
    <ds:schemaRef ds:uri="4a94300e-a927-4b92-9d3a-682523035cb6"/>
    <ds:schemaRef ds:uri="http://schemas.microsoft.com/office/infopath/2007/PartnerControls"/>
    <ds:schemaRef ds:uri="58a6f171-52cb-4404-b47d-af1c8daf8fd1"/>
    <ds:schemaRef ds:uri="http://www.w3.org/XML/1998/namespace"/>
    <ds:schemaRef ds:uri="http://schemas.microsoft.com/office/2006/metadata/properties"/>
    <ds:schemaRef ds:uri="http://purl.org/dc/elements/1.1/"/>
    <ds:schemaRef ds:uri="http://schemas.openxmlformats.org/package/2006/metadata/core-properties"/>
    <ds:schemaRef ds:uri="http://schemas.microsoft.com/sharepoint/v4"/>
    <ds:schemaRef ds:uri="0a5b0190-e301-4766-933d-448c7c363fce"/>
    <ds:schemaRef ds:uri="http://purl.org/dc/dcmitype/"/>
  </ds:schemaRefs>
</ds:datastoreItem>
</file>

<file path=customXml/itemProps4.xml><?xml version="1.0" encoding="utf-8"?>
<ds:datastoreItem xmlns:ds="http://schemas.openxmlformats.org/officeDocument/2006/customXml" ds:itemID="{95C74111-5476-4338-AC4E-DC02C37922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 - please read</vt:lpstr>
      <vt:lpstr>Policies ERP May 2022</vt:lpstr>
      <vt:lpstr>Paths and baselines</vt:lpstr>
      <vt:lpstr>Summary aggregate data</vt:lpstr>
      <vt:lpstr>Baseline projections timeseries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SmithAi</dc:creator>
  <cp:keywords/>
  <dc:description/>
  <cp:lastModifiedBy>WalshK</cp:lastModifiedBy>
  <cp:revision/>
  <dcterms:created xsi:type="dcterms:W3CDTF">2021-06-30T02:34:27Z</dcterms:created>
  <dcterms:modified xsi:type="dcterms:W3CDTF">2023-02-13T02:07:02Z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0x010100EA5FB0BEBF7DE54D9F252D8A06C053F7</vt:lpwstr>
  </property>
  <property fmtid="{D5CDD505-2E9C-101B-9397-08002B2CF9AE}" pid="3" name="_dlc_DocIdItemGuid">
    <vt:lpwstr>5d43810f-5ba4-4814-8b6e-e9e9f9169bab</vt:lpwstr>
  </property>
  <property fmtid="{D5CDD505-2E9C-101B-9397-08002B2CF9AE}" pid="4" name="MediaServiceImageTags">
    <vt:lpwstr/>
  </property>
  <property fmtid="{D5CDD505-2E9C-101B-9397-08002B2CF9AE}" pid="5" name="MSIP_Label_8cd314b8-d49f-4f88-9385-4c72a13ca99b_Enabled">
    <vt:lpwstr>true</vt:lpwstr>
  </property>
  <property fmtid="{D5CDD505-2E9C-101B-9397-08002B2CF9AE}" pid="6" name="MSIP_Label_8cd314b8-d49f-4f88-9385-4c72a13ca99b_SetDate">
    <vt:lpwstr>2023-02-13T02:07:02Z</vt:lpwstr>
  </property>
  <property fmtid="{D5CDD505-2E9C-101B-9397-08002B2CF9AE}" pid="7" name="MSIP_Label_8cd314b8-d49f-4f88-9385-4c72a13ca99b_Method">
    <vt:lpwstr>Privileged</vt:lpwstr>
  </property>
  <property fmtid="{D5CDD505-2E9C-101B-9397-08002B2CF9AE}" pid="8" name="MSIP_Label_8cd314b8-d49f-4f88-9385-4c72a13ca99b_Name">
    <vt:lpwstr>[IN-CONFIDENCE]</vt:lpwstr>
  </property>
  <property fmtid="{D5CDD505-2E9C-101B-9397-08002B2CF9AE}" pid="9" name="MSIP_Label_8cd314b8-d49f-4f88-9385-4c72a13ca99b_SiteId">
    <vt:lpwstr>761dd003-d4ff-4049-8a72-8549b20fcbb1</vt:lpwstr>
  </property>
  <property fmtid="{D5CDD505-2E9C-101B-9397-08002B2CF9AE}" pid="10" name="MSIP_Label_8cd314b8-d49f-4f88-9385-4c72a13ca99b_ActionId">
    <vt:lpwstr>3738e136-44a9-4535-8172-2ad86ab88c44</vt:lpwstr>
  </property>
  <property fmtid="{D5CDD505-2E9C-101B-9397-08002B2CF9AE}" pid="11" name="MSIP_Label_8cd314b8-d49f-4f88-9385-4c72a13ca99b_ContentBits">
    <vt:lpwstr>3</vt:lpwstr>
  </property>
</Properties>
</file>