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11760" yWindow="15" windowWidth="13245" windowHeight="11280" tabRatio="911"/>
  </bookViews>
  <sheets>
    <sheet name="Contents" sheetId="15" r:id="rId1"/>
    <sheet name="Glossary" sheetId="4" r:id="rId2"/>
    <sheet name="Scope 1 Stationary fuels" sheetId="27" r:id="rId3"/>
    <sheet name="Scope 1 Uncertainties" sheetId="39" r:id="rId4"/>
    <sheet name="Scope 1 Transport fuels" sheetId="22" r:id="rId5"/>
    <sheet name="Scope 1 Transport by distance " sheetId="30" r:id="rId6"/>
    <sheet name="Scope 1 Refrigerants" sheetId="16" r:id="rId7"/>
    <sheet name="Scope 2 Electricity" sheetId="32" r:id="rId8"/>
    <sheet name="Scope 3 T &amp; D losses" sheetId="33" r:id="rId9"/>
    <sheet name="Scope 3 Taxi and rental cars" sheetId="34" r:id="rId10"/>
    <sheet name="Scope 3 Air travel" sheetId="36" r:id="rId11"/>
    <sheet name="Scope 3 Waste to landfill" sheetId="38" r:id="rId12"/>
    <sheet name="Transport-background data" sheetId="37" r:id="rId13"/>
    <sheet name="rental car &amp; taxi by cc" sheetId="26" r:id="rId14"/>
    <sheet name="Calorific values for EFs " sheetId="40" r:id="rId15"/>
    <sheet name="Sheet1" sheetId="41" r:id="rId16"/>
  </sheets>
  <externalReferences>
    <externalReference r:id="rId17"/>
  </externalReferences>
  <definedNames>
    <definedName name="_xlnm.Print_Area" localSheetId="11">'Scope 3 Waste to landfill'!$A$1:$N$77</definedName>
    <definedName name="Z_183111D4_A781_4330_B4AC_6E6EC6ECA26D_.wvu.Cols" localSheetId="11" hidden="1">'Scope 3 Waste to landfill'!$E:$E</definedName>
    <definedName name="Z_528BE8D7_37A5_402E_A9CD_BA3935B9D815_.wvu.Cols" localSheetId="11" hidden="1">'Scope 3 Waste to landfill'!$E:$E</definedName>
    <definedName name="Z_F97BB096_CC72_4291_BA78_E189BBC64EFE_.wvu.Cols" localSheetId="11" hidden="1">'Scope 3 Waste to landfill'!$E:$E</definedName>
  </definedNames>
  <calcPr calcId="145621"/>
</workbook>
</file>

<file path=xl/calcChain.xml><?xml version="1.0" encoding="utf-8"?>
<calcChain xmlns="http://schemas.openxmlformats.org/spreadsheetml/2006/main">
  <c r="E73" i="36" l="1"/>
  <c r="D15" i="38"/>
  <c r="D12" i="38"/>
  <c r="D11" i="38"/>
  <c r="D18" i="38"/>
  <c r="D16" i="38"/>
  <c r="D19" i="38"/>
  <c r="E30" i="33" l="1"/>
  <c r="B24" i="38"/>
  <c r="C39" i="33"/>
  <c r="C17" i="32"/>
  <c r="C16" i="32"/>
  <c r="C19" i="33" l="1"/>
  <c r="C21" i="33" l="1"/>
  <c r="AE18" i="37" l="1"/>
  <c r="E7" i="22" l="1"/>
  <c r="E8" i="27" l="1"/>
  <c r="C27" i="34" l="1"/>
  <c r="D10" i="34"/>
  <c r="E21" i="27"/>
  <c r="D15" i="30" l="1"/>
  <c r="I15" i="30"/>
  <c r="E8" i="30"/>
  <c r="K47" i="26" l="1"/>
  <c r="J47" i="26"/>
  <c r="I47" i="26"/>
  <c r="H47" i="26"/>
  <c r="G47" i="26"/>
  <c r="L47" i="26" s="1"/>
  <c r="F47" i="26"/>
  <c r="N47" i="26" s="1"/>
  <c r="E47" i="26"/>
  <c r="K46" i="26"/>
  <c r="J46" i="26"/>
  <c r="I46" i="26"/>
  <c r="H46" i="26"/>
  <c r="G46" i="26"/>
  <c r="F46" i="26"/>
  <c r="N46" i="26" s="1"/>
  <c r="E46" i="26"/>
  <c r="L46" i="26" s="1"/>
  <c r="K45" i="26"/>
  <c r="J45" i="26"/>
  <c r="I45" i="26"/>
  <c r="H45" i="26"/>
  <c r="G45" i="26"/>
  <c r="F45" i="26"/>
  <c r="N45" i="26" s="1"/>
  <c r="E45" i="26"/>
  <c r="L45" i="26" s="1"/>
  <c r="K40" i="26"/>
  <c r="J40" i="26"/>
  <c r="I40" i="26"/>
  <c r="H40" i="26"/>
  <c r="G40" i="26"/>
  <c r="F40" i="26"/>
  <c r="N40" i="26" s="1"/>
  <c r="E40" i="26"/>
  <c r="L40" i="26" s="1"/>
  <c r="K39" i="26"/>
  <c r="J39" i="26"/>
  <c r="I39" i="26"/>
  <c r="H39" i="26"/>
  <c r="G39" i="26"/>
  <c r="F39" i="26"/>
  <c r="N39" i="26" s="1"/>
  <c r="E39" i="26"/>
  <c r="L39" i="26" s="1"/>
  <c r="K38" i="26"/>
  <c r="J38" i="26"/>
  <c r="I38" i="26"/>
  <c r="H38" i="26"/>
  <c r="L38" i="26" s="1"/>
  <c r="G38" i="26"/>
  <c r="F38" i="26"/>
  <c r="N38" i="26" s="1"/>
  <c r="E38" i="26"/>
  <c r="X30" i="26"/>
  <c r="U30" i="26"/>
  <c r="R30" i="26"/>
  <c r="O30" i="26"/>
  <c r="L30" i="26"/>
  <c r="I30" i="26"/>
  <c r="F30" i="26"/>
  <c r="C30" i="26"/>
  <c r="Y29" i="26"/>
  <c r="V29" i="26"/>
  <c r="S29" i="26"/>
  <c r="P29" i="26"/>
  <c r="M29" i="26"/>
  <c r="J29" i="26"/>
  <c r="D29" i="26"/>
  <c r="E28" i="26"/>
  <c r="G29" i="26" s="1"/>
  <c r="X26" i="26"/>
  <c r="U26" i="26"/>
  <c r="R26" i="26"/>
  <c r="O26" i="26"/>
  <c r="L26" i="26"/>
  <c r="I26" i="26"/>
  <c r="F26" i="26"/>
  <c r="C26" i="26"/>
  <c r="Y25" i="26"/>
  <c r="V25" i="26"/>
  <c r="S25" i="26"/>
  <c r="P25" i="26"/>
  <c r="M25" i="26"/>
  <c r="J25" i="26"/>
  <c r="G25" i="26"/>
  <c r="D25" i="26"/>
  <c r="E24" i="26"/>
  <c r="X22" i="26"/>
  <c r="U22" i="26"/>
  <c r="R22" i="26"/>
  <c r="O22" i="26"/>
  <c r="L22" i="26"/>
  <c r="I22" i="26"/>
  <c r="F22" i="26"/>
  <c r="C22" i="26"/>
  <c r="Y21" i="26"/>
  <c r="V21" i="26"/>
  <c r="S21" i="26"/>
  <c r="P21" i="26"/>
  <c r="M21" i="26"/>
  <c r="J21" i="26"/>
  <c r="G21" i="26"/>
  <c r="D21" i="26"/>
  <c r="E20" i="26"/>
  <c r="X18" i="26"/>
  <c r="U18" i="26"/>
  <c r="R18" i="26"/>
  <c r="O18" i="26"/>
  <c r="L18" i="26"/>
  <c r="I18" i="26"/>
  <c r="F18" i="26"/>
  <c r="C18" i="26"/>
  <c r="Y17" i="26"/>
  <c r="V17" i="26"/>
  <c r="S17" i="26"/>
  <c r="P17" i="26"/>
  <c r="M17" i="26"/>
  <c r="J17" i="26"/>
  <c r="D17" i="26"/>
  <c r="E16" i="26"/>
  <c r="G17" i="26" s="1"/>
  <c r="X14" i="26"/>
  <c r="U14" i="26"/>
  <c r="R14" i="26"/>
  <c r="O14" i="26"/>
  <c r="L14" i="26"/>
  <c r="I14" i="26"/>
  <c r="F14" i="26"/>
  <c r="C14" i="26"/>
  <c r="D13" i="26"/>
  <c r="E12" i="26"/>
  <c r="X10" i="26"/>
  <c r="U10" i="26"/>
  <c r="R10" i="26"/>
  <c r="O10" i="26"/>
  <c r="L10" i="26"/>
  <c r="I10" i="26"/>
  <c r="F10" i="26"/>
  <c r="C10" i="26"/>
  <c r="Y9" i="26"/>
  <c r="V9" i="26"/>
  <c r="S9" i="26"/>
  <c r="P9" i="26"/>
  <c r="M9" i="26"/>
  <c r="J9" i="26"/>
  <c r="G9" i="26"/>
  <c r="D9" i="26"/>
  <c r="E8" i="26"/>
  <c r="M40" i="26" l="1"/>
  <c r="O47" i="26"/>
  <c r="N48" i="26"/>
  <c r="O45" i="26"/>
  <c r="L41" i="26"/>
  <c r="M39" i="26" s="1"/>
  <c r="M38" i="26"/>
  <c r="N41" i="26"/>
  <c r="O40" i="26" s="1"/>
  <c r="O38" i="26"/>
  <c r="L48" i="26"/>
  <c r="M45" i="26" s="1"/>
  <c r="O46" i="26"/>
  <c r="M47" i="26" l="1"/>
  <c r="M46" i="26"/>
  <c r="O39" i="26"/>
  <c r="F85" i="36" l="1"/>
  <c r="E85" i="36"/>
  <c r="E71" i="36" s="1"/>
  <c r="E5" i="32" l="1"/>
  <c r="D9" i="38" l="1"/>
  <c r="D8" i="38"/>
  <c r="D7" i="38"/>
  <c r="E14" i="36" l="1"/>
  <c r="E12" i="36"/>
  <c r="E11" i="36"/>
  <c r="E10" i="36"/>
  <c r="E8" i="36"/>
  <c r="E7" i="36"/>
  <c r="E6" i="36"/>
  <c r="E9" i="36"/>
  <c r="E13" i="36"/>
  <c r="Y20" i="37"/>
  <c r="Y19" i="37" l="1"/>
  <c r="AC20" i="37"/>
  <c r="C23" i="22" l="1"/>
  <c r="I11" i="27"/>
  <c r="G11" i="27"/>
  <c r="H11" i="27"/>
  <c r="F11" i="27"/>
  <c r="E11" i="27"/>
  <c r="C53" i="27"/>
  <c r="C54" i="27"/>
  <c r="C52" i="27"/>
  <c r="C57" i="27"/>
  <c r="C58" i="27" l="1"/>
  <c r="E16" i="27" l="1"/>
  <c r="E17" i="27"/>
  <c r="E18" i="27"/>
  <c r="E19" i="27"/>
  <c r="E39" i="27"/>
  <c r="E34" i="40" l="1"/>
  <c r="D34" i="40"/>
  <c r="E33" i="40"/>
  <c r="D33" i="40"/>
  <c r="E24" i="40"/>
  <c r="D24" i="40"/>
  <c r="E23" i="40"/>
  <c r="D23" i="40"/>
  <c r="D22" i="40"/>
  <c r="D21" i="40"/>
  <c r="E20" i="40"/>
  <c r="D20" i="40"/>
  <c r="E19" i="40"/>
  <c r="D19" i="40"/>
  <c r="E18" i="40"/>
  <c r="D18" i="40"/>
  <c r="E17" i="40"/>
  <c r="G16" i="40"/>
  <c r="F16" i="40"/>
  <c r="G7" i="40"/>
  <c r="F7" i="40"/>
  <c r="E7" i="40"/>
  <c r="E16" i="40" s="1"/>
  <c r="D13" i="38" l="1"/>
  <c r="D28" i="38"/>
  <c r="D20" i="34" l="1"/>
  <c r="F17" i="34"/>
  <c r="C36" i="33" l="1"/>
  <c r="C23" i="33" l="1"/>
  <c r="E5" i="30" l="1"/>
  <c r="I14" i="30"/>
  <c r="E14" i="30"/>
  <c r="D8" i="30"/>
  <c r="AK20" i="37"/>
  <c r="AK19" i="37"/>
  <c r="AI20" i="37"/>
  <c r="AI19" i="37"/>
  <c r="AG20" i="37"/>
  <c r="AG19" i="37"/>
  <c r="AE20" i="37"/>
  <c r="AC19" i="37"/>
  <c r="AA20" i="37"/>
  <c r="AA19" i="37"/>
  <c r="AM18" i="37"/>
  <c r="D24" i="37"/>
  <c r="G23" i="22"/>
  <c r="F23" i="22"/>
  <c r="E23" i="22"/>
  <c r="D23" i="22"/>
  <c r="D57" i="27" l="1"/>
  <c r="E40" i="27" l="1"/>
  <c r="E35" i="27"/>
  <c r="E36" i="27"/>
  <c r="E37" i="27"/>
  <c r="E34" i="27"/>
  <c r="E30" i="27"/>
  <c r="E31" i="27"/>
  <c r="E32" i="27"/>
  <c r="E29" i="27"/>
  <c r="E27" i="27"/>
  <c r="E26" i="27"/>
  <c r="E22" i="27"/>
  <c r="E23" i="27"/>
  <c r="E24" i="27"/>
  <c r="E14" i="27"/>
  <c r="E13" i="27"/>
  <c r="E9" i="27"/>
  <c r="E10" i="27"/>
  <c r="E8" i="22" l="1"/>
  <c r="E9" i="22"/>
  <c r="E10" i="22"/>
  <c r="E11" i="22"/>
  <c r="E13" i="22"/>
  <c r="E14" i="22"/>
  <c r="F88" i="36" l="1"/>
  <c r="F93" i="36"/>
  <c r="H93" i="36"/>
  <c r="H88" i="36"/>
  <c r="H90" i="36"/>
  <c r="H92" i="36"/>
  <c r="F86" i="36"/>
  <c r="F87" i="36"/>
  <c r="F89" i="36"/>
  <c r="F90" i="36"/>
  <c r="F91" i="36"/>
  <c r="F92" i="36"/>
  <c r="E60" i="36"/>
  <c r="H85" i="36" s="1"/>
  <c r="D60" i="36"/>
  <c r="G85" i="36" s="1"/>
  <c r="G90" i="36" l="1"/>
  <c r="E90" i="36" s="1"/>
  <c r="E76" i="36" s="1"/>
  <c r="G87" i="36"/>
  <c r="H89" i="36"/>
  <c r="G93" i="36"/>
  <c r="E93" i="36" s="1"/>
  <c r="E79" i="36" s="1"/>
  <c r="G89" i="36"/>
  <c r="G92" i="36"/>
  <c r="E92" i="36" s="1"/>
  <c r="E78" i="36" s="1"/>
  <c r="G88" i="36"/>
  <c r="E88" i="36" s="1"/>
  <c r="E74" i="36" s="1"/>
  <c r="H91" i="36"/>
  <c r="H86" i="36"/>
  <c r="G91" i="36"/>
  <c r="G86" i="36"/>
  <c r="H87" i="36"/>
  <c r="E89" i="36" l="1"/>
  <c r="E75" i="36" s="1"/>
  <c r="E87" i="36"/>
  <c r="E91" i="36"/>
  <c r="E77" i="36" s="1"/>
  <c r="E86" i="36"/>
  <c r="E72" i="36" s="1"/>
  <c r="D59" i="27"/>
  <c r="E59" i="27"/>
  <c r="G14" i="30" l="1"/>
  <c r="C59" i="27" l="1"/>
  <c r="F59" i="27"/>
  <c r="F57" i="27"/>
  <c r="G59" i="27" l="1"/>
  <c r="C37" i="33" l="1"/>
  <c r="C40" i="33" l="1"/>
  <c r="E57" i="27" l="1"/>
  <c r="E58" i="27"/>
  <c r="G57" i="27" l="1"/>
  <c r="Q23" i="37" l="1"/>
  <c r="O23" i="37"/>
  <c r="M23" i="37"/>
  <c r="K23" i="37"/>
  <c r="I23" i="37"/>
  <c r="G23" i="37"/>
  <c r="D18" i="37"/>
  <c r="E17" i="37" l="1"/>
  <c r="E16" i="37"/>
  <c r="E15" i="37"/>
  <c r="D14" i="30"/>
  <c r="F58" i="27" l="1"/>
  <c r="D58" i="27"/>
  <c r="G58" i="27" l="1"/>
  <c r="G15" i="30"/>
  <c r="K15" i="30" s="1"/>
  <c r="H14" i="30"/>
  <c r="E17" i="34" l="1"/>
  <c r="F14" i="30"/>
  <c r="J14" i="30" s="1"/>
  <c r="H15" i="30"/>
  <c r="L15" i="30" s="1"/>
  <c r="H16" i="30"/>
  <c r="F15" i="30"/>
  <c r="J15" i="30" s="1"/>
  <c r="E15" i="30" l="1"/>
  <c r="D29" i="38" l="1"/>
  <c r="C17" i="34" l="1" a="1"/>
  <c r="C18" i="34" s="1"/>
  <c r="D18" i="34" s="1"/>
  <c r="AM20" i="37" l="1"/>
  <c r="K14" i="30"/>
  <c r="G5" i="30" s="1"/>
  <c r="F5" i="30"/>
  <c r="C17" i="34"/>
  <c r="D17" i="34" s="1"/>
  <c r="D5" i="34" s="1"/>
  <c r="C19" i="34"/>
  <c r="D19" i="34" s="1"/>
  <c r="C20" i="34" l="1"/>
  <c r="B35" i="32" l="1"/>
  <c r="B36" i="32" s="1"/>
  <c r="B37" i="32" s="1"/>
  <c r="B38" i="32" s="1"/>
  <c r="B39" i="32" s="1"/>
  <c r="B40" i="32" s="1"/>
  <c r="B41" i="32" s="1"/>
  <c r="B42" i="32" s="1"/>
  <c r="B43" i="32" s="1"/>
  <c r="B44" i="32" s="1"/>
  <c r="B45" i="32" s="1"/>
  <c r="B46" i="32" s="1"/>
  <c r="E7" i="33" l="1"/>
  <c r="E31" i="33"/>
  <c r="D16" i="30"/>
  <c r="L14" i="30" l="1"/>
  <c r="H5" i="30" s="1"/>
  <c r="L16" i="30" l="1"/>
  <c r="H7" i="30" s="1"/>
  <c r="G16" i="30"/>
  <c r="E16" i="30"/>
  <c r="F16" i="30"/>
  <c r="J16" i="30" s="1"/>
  <c r="F7" i="30" s="1"/>
  <c r="F8" i="30"/>
  <c r="G8" i="30" l="1"/>
  <c r="G6" i="30"/>
  <c r="I16" i="30"/>
  <c r="E7" i="30" s="1"/>
  <c r="H8" i="30"/>
  <c r="H6" i="30"/>
  <c r="E6" i="30"/>
  <c r="K16" i="30"/>
  <c r="F6" i="30"/>
  <c r="E20" i="34"/>
  <c r="F20" i="34" s="1"/>
  <c r="E18" i="34"/>
  <c r="E19" i="34"/>
  <c r="F19" i="34" s="1"/>
  <c r="D9" i="34" l="1"/>
  <c r="G7" i="30"/>
  <c r="F18" i="34"/>
  <c r="D8" i="34" s="1"/>
  <c r="D7" i="34"/>
  <c r="D6" i="34" l="1"/>
</calcChain>
</file>

<file path=xl/comments1.xml><?xml version="1.0" encoding="utf-8"?>
<comments xmlns="http://schemas.openxmlformats.org/spreadsheetml/2006/main">
  <authors>
    <author>YangA</author>
  </authors>
  <commentList>
    <comment ref="N8" authorId="0">
      <text>
        <r>
          <rPr>
            <b/>
            <sz val="10"/>
            <color indexed="81"/>
            <rFont val="Tahoma"/>
            <family val="2"/>
          </rPr>
          <t>YangA:</t>
        </r>
        <r>
          <rPr>
            <sz val="10"/>
            <color indexed="81"/>
            <rFont val="Tahoma"/>
            <family val="2"/>
          </rPr>
          <t xml:space="preserve">
available but is not relavant to the furture reports</t>
        </r>
      </text>
    </comment>
  </commentList>
</comments>
</file>

<file path=xl/comments2.xml><?xml version="1.0" encoding="utf-8"?>
<comments xmlns="http://schemas.openxmlformats.org/spreadsheetml/2006/main">
  <authors>
    <author>Brian Moore</author>
  </authors>
  <commentList>
    <comment ref="A7" authorId="0">
      <text>
        <r>
          <rPr>
            <b/>
            <sz val="9"/>
            <color indexed="81"/>
            <rFont val="Tahoma"/>
            <family val="2"/>
          </rPr>
          <t>Brian Moore:</t>
        </r>
        <r>
          <rPr>
            <sz val="9"/>
            <color indexed="81"/>
            <rFont val="Tahoma"/>
            <family val="2"/>
          </rPr>
          <t xml:space="preserve">
Scope 1 only</t>
        </r>
      </text>
    </comment>
  </commentList>
</comments>
</file>

<file path=xl/sharedStrings.xml><?xml version="1.0" encoding="utf-8"?>
<sst xmlns="http://schemas.openxmlformats.org/spreadsheetml/2006/main" count="1061" uniqueCount="497">
  <si>
    <t>Emission Source</t>
  </si>
  <si>
    <t>User</t>
  </si>
  <si>
    <t>Unit</t>
  </si>
  <si>
    <r>
      <t>Emission factor Total CO</t>
    </r>
    <r>
      <rPr>
        <vertAlign val="subscript"/>
        <sz val="10"/>
        <rFont val="Arial"/>
        <family val="2"/>
      </rPr>
      <t>2</t>
    </r>
    <r>
      <rPr>
        <sz val="10"/>
        <rFont val="Arial"/>
        <family val="2"/>
      </rPr>
      <t>-e
(kg CO</t>
    </r>
    <r>
      <rPr>
        <vertAlign val="subscript"/>
        <sz val="10"/>
        <rFont val="Arial"/>
        <family val="2"/>
      </rPr>
      <t>2</t>
    </r>
    <r>
      <rPr>
        <sz val="10"/>
        <rFont val="Arial"/>
        <family val="2"/>
      </rPr>
      <t xml:space="preserve">-e/unit) </t>
    </r>
  </si>
  <si>
    <t>Stationary Combustion</t>
  </si>
  <si>
    <r>
      <t>Emission factor
        N</t>
    </r>
    <r>
      <rPr>
        <vertAlign val="subscript"/>
        <sz val="10"/>
        <rFont val="Arial"/>
        <family val="2"/>
      </rPr>
      <t>2</t>
    </r>
    <r>
      <rPr>
        <sz val="10"/>
        <rFont val="Arial"/>
        <family val="2"/>
      </rPr>
      <t>O
(kg CO</t>
    </r>
    <r>
      <rPr>
        <vertAlign val="subscript"/>
        <sz val="10"/>
        <rFont val="Arial"/>
        <family val="2"/>
      </rPr>
      <t>2</t>
    </r>
    <r>
      <rPr>
        <sz val="10"/>
        <rFont val="Arial"/>
        <family val="2"/>
      </rPr>
      <t xml:space="preserve">-e/unit) </t>
    </r>
  </si>
  <si>
    <t>Transport Fuels</t>
  </si>
  <si>
    <t>Distributed Natural Gas</t>
  </si>
  <si>
    <t>Commercial</t>
  </si>
  <si>
    <t>KWh</t>
  </si>
  <si>
    <t>GJ</t>
  </si>
  <si>
    <t>Coal - Bituminous</t>
  </si>
  <si>
    <t>Kg</t>
  </si>
  <si>
    <t>Coal - Sub-Bituminous</t>
  </si>
  <si>
    <t>Coal - Lignite</t>
  </si>
  <si>
    <t>Diesel</t>
  </si>
  <si>
    <t>Litre</t>
  </si>
  <si>
    <t>LPG</t>
  </si>
  <si>
    <t>Heavy Fuel Oil</t>
  </si>
  <si>
    <t>Light Fuel Oil</t>
  </si>
  <si>
    <t>Industry</t>
  </si>
  <si>
    <t>Wood</t>
  </si>
  <si>
    <t>Fireplaces*</t>
  </si>
  <si>
    <t xml:space="preserve">Regular Petrol </t>
  </si>
  <si>
    <t>Mobile use</t>
  </si>
  <si>
    <t>Premium Petrol</t>
  </si>
  <si>
    <t xml:space="preserve">LPG </t>
  </si>
  <si>
    <t>Purchased electricity</t>
  </si>
  <si>
    <t>Reference:</t>
  </si>
  <si>
    <t>Methodology:</t>
  </si>
  <si>
    <t>Geothermal emissions</t>
  </si>
  <si>
    <t>Electricity generated</t>
  </si>
  <si>
    <t>Direct thermal emissions</t>
  </si>
  <si>
    <t>Gg CO2-e</t>
  </si>
  <si>
    <t>GWh</t>
  </si>
  <si>
    <t>g/Wh</t>
  </si>
  <si>
    <t>kg/kWh</t>
  </si>
  <si>
    <t>EF</t>
  </si>
  <si>
    <t>Electricity consumed</t>
  </si>
  <si>
    <t>EF - generation</t>
  </si>
  <si>
    <t>EF - consumption</t>
  </si>
  <si>
    <t>T &amp; D losses</t>
  </si>
  <si>
    <t>Transmission and distribution losses</t>
  </si>
  <si>
    <t>Source</t>
  </si>
  <si>
    <t>NZEGGE</t>
  </si>
  <si>
    <t>kWh</t>
  </si>
  <si>
    <t>Transmission losses for natural gas</t>
  </si>
  <si>
    <t>PJ</t>
  </si>
  <si>
    <t>kg CO2-e /GJ</t>
  </si>
  <si>
    <t>kg CO2-e /kWh</t>
  </si>
  <si>
    <t>Transmission and distribution
 losses for distributed natural gas</t>
  </si>
  <si>
    <t>Transmission and distribution losses for purchased electricity</t>
  </si>
  <si>
    <t>Marine Diesel</t>
  </si>
  <si>
    <t>Real world PETROL fuel use estimate (L/100km)</t>
  </si>
  <si>
    <t>Litres per km</t>
  </si>
  <si>
    <t>Emission Factor
(kg CO2-e/km)</t>
  </si>
  <si>
    <t>Car - Small (&lt;1600cc)</t>
  </si>
  <si>
    <t>Car - Medium (Default) (1600 - &lt;2500cc)</t>
  </si>
  <si>
    <t>Car - Large (&gt;= 2500)</t>
  </si>
  <si>
    <t>Real world' petrol fuel use estimate 
(L/100km)</t>
  </si>
  <si>
    <t>&lt; 1600</t>
  </si>
  <si>
    <t>Car - Small (&lt;1600 cc)</t>
  </si>
  <si>
    <t>Km</t>
  </si>
  <si>
    <t>&lt; 2500</t>
  </si>
  <si>
    <t>Car - Medium (1600 - &lt;2500 cc)</t>
  </si>
  <si>
    <t>&gt;= 2500</t>
  </si>
  <si>
    <t>Car - Large (&gt;= 2500 cc)</t>
  </si>
  <si>
    <t>Total</t>
  </si>
  <si>
    <t>CC group</t>
  </si>
  <si>
    <t>Regular petrol used</t>
  </si>
  <si>
    <t>Premium petrol used</t>
  </si>
  <si>
    <t>Petrol - default</t>
  </si>
  <si>
    <t>Petrol default</t>
  </si>
  <si>
    <t>Default petrol factor is calculated by taking the weighted average of regular and premium emissions factors, weighted by PJ of each used.</t>
  </si>
  <si>
    <t>Petrol kg CO2-e / litre</t>
  </si>
  <si>
    <t>Coal – Bituminous</t>
  </si>
  <si>
    <t>Coal – Sub-bituminous</t>
  </si>
  <si>
    <t>Coal – Lignite</t>
  </si>
  <si>
    <t>Domestic</t>
  </si>
  <si>
    <t>pkm</t>
  </si>
  <si>
    <t>Short Haul International (&lt;3700 km)</t>
  </si>
  <si>
    <t>Long Haul International (&gt;3700 km)</t>
  </si>
  <si>
    <r>
      <t>kg CO</t>
    </r>
    <r>
      <rPr>
        <vertAlign val="subscript"/>
        <sz val="10"/>
        <rFont val="Arial"/>
        <family val="2"/>
      </rPr>
      <t>2</t>
    </r>
    <r>
      <rPr>
        <sz val="10"/>
        <rFont val="Arial"/>
        <family val="2"/>
      </rPr>
      <t xml:space="preserve"> per unit</t>
    </r>
  </si>
  <si>
    <t>Office waste - Govt3 data on composition of organics</t>
  </si>
  <si>
    <t>paper</t>
  </si>
  <si>
    <t>food</t>
  </si>
  <si>
    <t>Emission source</t>
  </si>
  <si>
    <t>Data 
input 
unit</t>
  </si>
  <si>
    <r>
      <t>Kgs CH</t>
    </r>
    <r>
      <rPr>
        <b/>
        <vertAlign val="subscript"/>
        <sz val="10"/>
        <rFont val="Arial"/>
        <family val="2"/>
      </rPr>
      <t>4</t>
    </r>
    <r>
      <rPr>
        <b/>
        <sz val="10"/>
        <rFont val="Arial"/>
        <family val="2"/>
      </rPr>
      <t>/unit</t>
    </r>
  </si>
  <si>
    <t>Equation</t>
  </si>
  <si>
    <t>Landfilled waste (without landfill gas recovery)</t>
  </si>
  <si>
    <t>Paper and textiles</t>
  </si>
  <si>
    <t>kg</t>
  </si>
  <si>
    <t xml:space="preserve">Garden and food </t>
  </si>
  <si>
    <t>Landfilled waste (with landfill gas recovery)</t>
  </si>
  <si>
    <t>Landfilled waste – default values (without landfill gas recovery)</t>
  </si>
  <si>
    <t>Mixed waste</t>
  </si>
  <si>
    <t>0.040[2]</t>
  </si>
  <si>
    <t>Office waste</t>
  </si>
  <si>
    <t>Landfilled waste – default values (with landfill gas recovery)</t>
  </si>
  <si>
    <r>
      <t>0.025</t>
    </r>
    <r>
      <rPr>
        <sz val="8"/>
        <rFont val="Times New Roman"/>
        <family val="1"/>
      </rPr>
      <t> </t>
    </r>
  </si>
  <si>
    <t>Rental car - Small (&lt;1600cc)</t>
  </si>
  <si>
    <t>Rental car - Medium (1600 - &lt;2500cc)</t>
  </si>
  <si>
    <t>Rental car - Large (&gt;= 2500)</t>
  </si>
  <si>
    <t>Taxis $ Value</t>
  </si>
  <si>
    <r>
      <t>Emission factor
       Total CO</t>
    </r>
    <r>
      <rPr>
        <vertAlign val="subscript"/>
        <sz val="10"/>
        <rFont val="Arial"/>
        <family val="2"/>
      </rPr>
      <t>2</t>
    </r>
    <r>
      <rPr>
        <sz val="10"/>
        <rFont val="Arial"/>
        <family val="2"/>
      </rPr>
      <t>-e
(kg CO</t>
    </r>
    <r>
      <rPr>
        <vertAlign val="subscript"/>
        <sz val="10"/>
        <rFont val="Arial"/>
        <family val="2"/>
      </rPr>
      <t>2</t>
    </r>
    <r>
      <rPr>
        <sz val="10"/>
        <rFont val="Arial"/>
        <family val="2"/>
      </rPr>
      <t xml:space="preserve">-e/unit) </t>
    </r>
  </si>
  <si>
    <t>Taxi travel - Distance travelled</t>
  </si>
  <si>
    <t>Taxi travel - Dollars spent</t>
  </si>
  <si>
    <t>$</t>
  </si>
  <si>
    <t>Petrol emission factor (kg CO2-e / litre)</t>
  </si>
  <si>
    <t>Calorific Value</t>
  </si>
  <si>
    <t>(MJ/unit)</t>
  </si>
  <si>
    <t>T CH4/TJ</t>
  </si>
  <si>
    <t>T N2O/TJ</t>
  </si>
  <si>
    <t>NA</t>
  </si>
  <si>
    <t>Regular Petrol</t>
  </si>
  <si>
    <t>T CO2/TJ (After Oxidation)</t>
  </si>
  <si>
    <r>
      <t>Taxis, kg CO2-</t>
    </r>
    <r>
      <rPr>
        <vertAlign val="subscript"/>
        <sz val="10"/>
        <rFont val="Arial"/>
        <family val="2"/>
      </rPr>
      <t>e</t>
    </r>
    <r>
      <rPr>
        <sz val="10"/>
        <rFont val="Arial"/>
        <family val="2"/>
      </rPr>
      <t xml:space="preserve"> per $ spent</t>
    </r>
  </si>
  <si>
    <t>MfE</t>
  </si>
  <si>
    <t>Ministry for the Environment</t>
  </si>
  <si>
    <t>Default refrigerant charges and emission factors for refrigeration and air conditioning equipment</t>
  </si>
  <si>
    <t>Refrigeration unit type</t>
  </si>
  <si>
    <t>Default refrigerant charge (kg)</t>
  </si>
  <si>
    <t>Default leakage rate (operating – ALR)</t>
  </si>
  <si>
    <t>Guidance on method choice</t>
  </si>
  <si>
    <t>Method A</t>
  </si>
  <si>
    <t>Method B</t>
  </si>
  <si>
    <t>Method C</t>
  </si>
  <si>
    <t xml:space="preserve">Not applicable </t>
  </si>
  <si>
    <t>Unnecessary</t>
  </si>
  <si>
    <t>Recommended</t>
  </si>
  <si>
    <t>Acceptable</t>
  </si>
  <si>
    <t>Medium refrigerator or freezer</t>
  </si>
  <si>
    <t>(up to 300 litres)</t>
  </si>
  <si>
    <t>Not applicable</t>
  </si>
  <si>
    <t>Large refrigerator or freezer</t>
  </si>
  <si>
    <t>(more than 300 litres)</t>
  </si>
  <si>
    <t>Small commercial stand-alone chiller (up to 300 litres)</t>
  </si>
  <si>
    <t>Screening method only</t>
  </si>
  <si>
    <t>Medium commercial stand-alone chiller (up to 500 litres)</t>
  </si>
  <si>
    <t>Large commercial stand-alone chiller (more than 500 litres)</t>
  </si>
  <si>
    <t>Small commercial stand-alone freezer (up to 300 litres)</t>
  </si>
  <si>
    <t>Medium commercial stand-alone freezer (up to 500 litres)</t>
  </si>
  <si>
    <t>Large commercial stand-alone freezer (more than 500 litres)</t>
  </si>
  <si>
    <t>Water coolers</t>
  </si>
  <si>
    <t>Dehumidifiers</t>
  </si>
  <si>
    <t>Small self-contained air conditioners (window mounted or through-the-wall)</t>
  </si>
  <si>
    <t>0.2kg per kW cooling capacity</t>
  </si>
  <si>
    <t>Non-ducted and ducted split commercial air conditioners</t>
  </si>
  <si>
    <t>(up to 20kW)</t>
  </si>
  <si>
    <t>0.25kg per kW cooling capacity</t>
  </si>
  <si>
    <t>Commercial air conditioning</t>
  </si>
  <si>
    <t>(above 20kW)</t>
  </si>
  <si>
    <t>wide range</t>
  </si>
  <si>
    <t>Wide range</t>
  </si>
  <si>
    <t>Unacceptable</t>
  </si>
  <si>
    <t>Cars/vans</t>
  </si>
  <si>
    <t>Trucks</t>
  </si>
  <si>
    <t>Buses</t>
  </si>
  <si>
    <t>2.5 (but up to 10)</t>
  </si>
  <si>
    <t>Refrigerated truck trailer units</t>
  </si>
  <si>
    <t>Self-powered or ‘cab-over’ refrigerated trucks</t>
  </si>
  <si>
    <t>‘Off-engine’ or ‘direct drive’ refrigerated vans and trucks</t>
  </si>
  <si>
    <t>Three-phase refrigerated containers</t>
  </si>
  <si>
    <r>
      <t>Small refrigerator or freezer
(up to 150 litres)</t>
    </r>
    <r>
      <rPr>
        <vertAlign val="superscript"/>
        <sz val="10"/>
        <rFont val="Arial"/>
        <family val="2"/>
      </rPr>
      <t>2</t>
    </r>
  </si>
  <si>
    <r>
      <t>Default leakage rate (installation – AEF)</t>
    </r>
    <r>
      <rPr>
        <b/>
        <vertAlign val="superscript"/>
        <sz val="10"/>
        <rFont val="Arial"/>
        <family val="2"/>
      </rPr>
      <t>1</t>
    </r>
  </si>
  <si>
    <r>
      <rPr>
        <vertAlign val="superscript"/>
        <sz val="10"/>
        <rFont val="Arial"/>
        <family val="2"/>
      </rPr>
      <t>2</t>
    </r>
    <r>
      <rPr>
        <sz val="10"/>
        <rFont val="Arial"/>
        <family val="2"/>
      </rPr>
      <t xml:space="preserve"> Internal dimensions up to 100x50x30cm for 150 litres; 150x50x40cm for 300 litres; 200x50x50cm for 500 litres.</t>
    </r>
  </si>
  <si>
    <t>Single-phase refrigerated containers</t>
  </si>
  <si>
    <t>Centralised commercial refrigeration eg, supermarkets</t>
  </si>
  <si>
    <t>Industrial and commercial coolstores</t>
  </si>
  <si>
    <t>Refrigerant type (trade name)</t>
  </si>
  <si>
    <t>HFC-23</t>
  </si>
  <si>
    <t>HFC-32</t>
  </si>
  <si>
    <t>HFC-125</t>
  </si>
  <si>
    <t>HFC-134a</t>
  </si>
  <si>
    <t>HFC-143a</t>
  </si>
  <si>
    <t>HFC-152a</t>
  </si>
  <si>
    <t>PFC-218</t>
  </si>
  <si>
    <t>Total GWP</t>
  </si>
  <si>
    <t>R23</t>
  </si>
  <si>
    <t>R134a</t>
  </si>
  <si>
    <t>R403B: 5% R290, 56% R22, 39% R218</t>
  </si>
  <si>
    <t>R404A: 44% R125, 52% R143a, 4% R134a</t>
  </si>
  <si>
    <t>R407C: 23% R32, 25% R125, 52% R134a</t>
  </si>
  <si>
    <t>R408A: 7% R125, 46% 143a, 47% R22</t>
  </si>
  <si>
    <t>R410A: 50% R32, 50% R125</t>
  </si>
  <si>
    <t>R413A: 9% R218, 88% R134a, 3% R600a</t>
  </si>
  <si>
    <t>R416A: 59% R134a, 39.5% R124,1.5% R600</t>
  </si>
  <si>
    <t>R417A: 46.6% R125 50% R134a 3.4% R600</t>
  </si>
  <si>
    <t>R422A: 85.1% R125, 11.5% R134a, 3.4% R600a</t>
  </si>
  <si>
    <t>R507A: 50% R125, 50% R143a</t>
  </si>
  <si>
    <t>Other*</t>
  </si>
  <si>
    <t>Glossary</t>
  </si>
  <si>
    <t>R22 (HCFC-22)</t>
  </si>
  <si>
    <t>-</t>
  </si>
  <si>
    <t>Liquid</t>
  </si>
  <si>
    <t>Gaseous</t>
  </si>
  <si>
    <t>Biomass</t>
  </si>
  <si>
    <t>Percentage Uncertainty Total CO2-e</t>
  </si>
  <si>
    <t xml:space="preserve">Absolute Unceratinty Total CO2-e
(kg CO2-e/unit) </t>
  </si>
  <si>
    <t xml:space="preserve">Absolute Unceratinty CO2
(kg CO2/unit) </t>
  </si>
  <si>
    <t xml:space="preserve">Absolute Uncertainty CH4
(kg CO2-e/unit) </t>
  </si>
  <si>
    <t xml:space="preserve">Absolute Uncertainty N2O
(kg CO2-e/unit) </t>
  </si>
  <si>
    <t>Table of Contents</t>
  </si>
  <si>
    <r>
      <t>Detailed 100-year global warming potentials for various refrigerant mixtures</t>
    </r>
    <r>
      <rPr>
        <b/>
        <vertAlign val="superscript"/>
        <sz val="10"/>
        <rFont val="Arial"/>
        <family val="2"/>
      </rPr>
      <t>[1]</t>
    </r>
  </si>
  <si>
    <r>
      <t>Emission factor CO</t>
    </r>
    <r>
      <rPr>
        <vertAlign val="subscript"/>
        <sz val="10"/>
        <rFont val="Arial"/>
        <family val="2"/>
      </rPr>
      <t>2</t>
    </r>
    <r>
      <rPr>
        <sz val="10"/>
        <rFont val="Arial"/>
        <family val="2"/>
      </rPr>
      <t xml:space="preserve">
(kg CO2/unit) </t>
    </r>
  </si>
  <si>
    <r>
      <t>Emission factor CH</t>
    </r>
    <r>
      <rPr>
        <vertAlign val="subscript"/>
        <sz val="10"/>
        <rFont val="Arial"/>
        <family val="2"/>
      </rPr>
      <t>4</t>
    </r>
    <r>
      <rPr>
        <sz val="10"/>
        <rFont val="Arial"/>
        <family val="2"/>
      </rPr>
      <t xml:space="preserve">
(kg CO</t>
    </r>
    <r>
      <rPr>
        <vertAlign val="subscript"/>
        <sz val="10"/>
        <rFont val="Arial"/>
        <family val="2"/>
      </rPr>
      <t>2</t>
    </r>
    <r>
      <rPr>
        <sz val="10"/>
        <rFont val="Arial"/>
        <family val="2"/>
      </rPr>
      <t xml:space="preserve">-e/unit) </t>
    </r>
  </si>
  <si>
    <r>
      <t>Uncertainty Total CO</t>
    </r>
    <r>
      <rPr>
        <vertAlign val="subscript"/>
        <sz val="10"/>
        <rFont val="Arial"/>
        <family val="2"/>
      </rPr>
      <t>2</t>
    </r>
    <r>
      <rPr>
        <sz val="10"/>
        <rFont val="Arial"/>
        <family val="2"/>
      </rPr>
      <t>-e</t>
    </r>
  </si>
  <si>
    <r>
      <t>CO</t>
    </r>
    <r>
      <rPr>
        <vertAlign val="subscript"/>
        <sz val="10"/>
        <rFont val="Arial"/>
        <family val="2"/>
      </rPr>
      <t>2</t>
    </r>
    <r>
      <rPr>
        <sz val="10"/>
        <rFont val="Arial"/>
        <family val="2"/>
      </rPr>
      <t>-e</t>
    </r>
  </si>
  <si>
    <r>
      <t>CO</t>
    </r>
    <r>
      <rPr>
        <vertAlign val="subscript"/>
        <sz val="10"/>
        <rFont val="Arial"/>
        <family val="2"/>
      </rPr>
      <t>2</t>
    </r>
  </si>
  <si>
    <r>
      <t>CH</t>
    </r>
    <r>
      <rPr>
        <vertAlign val="subscript"/>
        <sz val="10"/>
        <rFont val="Arial"/>
        <family val="2"/>
      </rPr>
      <t>4</t>
    </r>
  </si>
  <si>
    <r>
      <t>N</t>
    </r>
    <r>
      <rPr>
        <vertAlign val="subscript"/>
        <sz val="10"/>
        <rFont val="Arial"/>
        <family val="2"/>
      </rPr>
      <t>2</t>
    </r>
    <r>
      <rPr>
        <sz val="10"/>
        <rFont val="Arial"/>
        <family val="2"/>
      </rPr>
      <t>O</t>
    </r>
  </si>
  <si>
    <t>Coal (commercial) - default</t>
  </si>
  <si>
    <t>Coal default</t>
  </si>
  <si>
    <t>Bituminous coal used</t>
  </si>
  <si>
    <t>Sub-Bituminous coal used</t>
  </si>
  <si>
    <t>Lignite coal used</t>
  </si>
  <si>
    <t>TJ</t>
  </si>
  <si>
    <r>
      <t>Emission factor CO</t>
    </r>
    <r>
      <rPr>
        <vertAlign val="subscript"/>
        <sz val="10"/>
        <rFont val="Arial"/>
        <family val="2"/>
      </rPr>
      <t>2</t>
    </r>
    <r>
      <rPr>
        <sz val="10"/>
        <rFont val="Arial"/>
        <family val="2"/>
      </rPr>
      <t xml:space="preserve">
(kg CO</t>
    </r>
    <r>
      <rPr>
        <vertAlign val="subscript"/>
        <sz val="10"/>
        <rFont val="Arial"/>
        <family val="2"/>
      </rPr>
      <t>2</t>
    </r>
    <r>
      <rPr>
        <sz val="10"/>
        <rFont val="Arial"/>
        <family val="2"/>
      </rPr>
      <t xml:space="preserve">/unit) </t>
    </r>
  </si>
  <si>
    <r>
      <t>Emission factor N</t>
    </r>
    <r>
      <rPr>
        <vertAlign val="subscript"/>
        <sz val="10"/>
        <rFont val="Arial"/>
        <family val="2"/>
      </rPr>
      <t>2</t>
    </r>
    <r>
      <rPr>
        <sz val="10"/>
        <rFont val="Arial"/>
        <family val="2"/>
      </rPr>
      <t>O
(kg CO</t>
    </r>
    <r>
      <rPr>
        <vertAlign val="subscript"/>
        <sz val="10"/>
        <rFont val="Arial"/>
        <family val="2"/>
      </rPr>
      <t>2</t>
    </r>
    <r>
      <rPr>
        <sz val="10"/>
        <rFont val="Arial"/>
        <family val="2"/>
      </rPr>
      <t xml:space="preserve">-e/unit) </t>
    </r>
  </si>
  <si>
    <t>Coal (industrial) - default</t>
  </si>
  <si>
    <t/>
  </si>
  <si>
    <t>Year</t>
  </si>
  <si>
    <t>Units: g/Wh is equivalent to kg/kWh</t>
  </si>
  <si>
    <t>Calendar  Year</t>
  </si>
  <si>
    <t>Residential</t>
  </si>
  <si>
    <t>Exclude Dairy</t>
  </si>
  <si>
    <t>Industrial</t>
  </si>
  <si>
    <t>Check</t>
  </si>
  <si>
    <t>Coal - Default*</t>
  </si>
  <si>
    <t>**  LPG-use data in litres can be converted to kilograms by miltiplying by the specific gravity of 0.536 kg/l.</t>
  </si>
  <si>
    <t>LPG**</t>
  </si>
  <si>
    <t>Industry***</t>
  </si>
  <si>
    <t>Fireplaces****</t>
  </si>
  <si>
    <t>Default coal factors are calculated by taking the weighted average of bituminous, sub-bituminous and lignite emissions factors, weighted by gross TJ of each used.</t>
  </si>
  <si>
    <t>Petrol - Default*</t>
  </si>
  <si>
    <t>*  The default petrol emission factor should be used if it is not possible to distinguish between regular and premium petrol use</t>
  </si>
  <si>
    <t>Electricity EF (kg/kWh)</t>
  </si>
  <si>
    <r>
      <t>Direct thermal emissions (includes CH</t>
    </r>
    <r>
      <rPr>
        <vertAlign val="subscript"/>
        <sz val="10"/>
        <rFont val="Arial"/>
        <family val="2"/>
      </rPr>
      <t>4</t>
    </r>
    <r>
      <rPr>
        <sz val="10"/>
        <rFont val="Arial"/>
        <family val="2"/>
      </rPr>
      <t xml:space="preserve"> and N</t>
    </r>
    <r>
      <rPr>
        <vertAlign val="subscript"/>
        <sz val="10"/>
        <rFont val="Arial"/>
        <family val="2"/>
      </rPr>
      <t>2</t>
    </r>
    <r>
      <rPr>
        <sz val="10"/>
        <rFont val="Arial"/>
        <family val="2"/>
      </rPr>
      <t>O from biogas from landfills)</t>
    </r>
  </si>
  <si>
    <t>Source:</t>
  </si>
  <si>
    <t>Time Series: Electricity emissions (Gg CO2-e)</t>
  </si>
  <si>
    <r>
      <t>Natural Gas
Gg CO</t>
    </r>
    <r>
      <rPr>
        <b/>
        <vertAlign val="subscript"/>
        <sz val="10"/>
        <rFont val="Arial"/>
        <family val="2"/>
      </rPr>
      <t>2</t>
    </r>
    <r>
      <rPr>
        <b/>
        <sz val="10"/>
        <rFont val="Arial"/>
        <family val="2"/>
      </rPr>
      <t>-e</t>
    </r>
  </si>
  <si>
    <r>
      <t>Liquid Fuels
Gg CO</t>
    </r>
    <r>
      <rPr>
        <b/>
        <vertAlign val="subscript"/>
        <sz val="10"/>
        <rFont val="Arial"/>
        <family val="2"/>
      </rPr>
      <t>2</t>
    </r>
    <r>
      <rPr>
        <b/>
        <sz val="10"/>
        <rFont val="Arial"/>
        <family val="2"/>
      </rPr>
      <t>-e</t>
    </r>
  </si>
  <si>
    <r>
      <t>Coal
Gg CO</t>
    </r>
    <r>
      <rPr>
        <b/>
        <vertAlign val="subscript"/>
        <sz val="10"/>
        <rFont val="Arial"/>
        <family val="2"/>
      </rPr>
      <t>2</t>
    </r>
    <r>
      <rPr>
        <b/>
        <sz val="10"/>
        <rFont val="Arial"/>
        <family val="2"/>
      </rPr>
      <t>-e</t>
    </r>
  </si>
  <si>
    <r>
      <t>Total Thermal
Gg CO</t>
    </r>
    <r>
      <rPr>
        <b/>
        <vertAlign val="subscript"/>
        <sz val="10"/>
        <rFont val="Arial"/>
        <family val="2"/>
      </rPr>
      <t>2</t>
    </r>
    <r>
      <rPr>
        <b/>
        <sz val="10"/>
        <rFont val="Arial"/>
        <family val="2"/>
      </rPr>
      <t>-e</t>
    </r>
  </si>
  <si>
    <r>
      <t>Geothermal
Gg CO</t>
    </r>
    <r>
      <rPr>
        <b/>
        <vertAlign val="subscript"/>
        <sz val="10"/>
        <rFont val="Arial"/>
        <family val="2"/>
      </rPr>
      <t>2</t>
    </r>
    <r>
      <rPr>
        <b/>
        <sz val="10"/>
        <rFont val="Arial"/>
        <family val="2"/>
      </rPr>
      <t>-e</t>
    </r>
  </si>
  <si>
    <r>
      <t>Total
Gg CO</t>
    </r>
    <r>
      <rPr>
        <b/>
        <vertAlign val="subscript"/>
        <sz val="10"/>
        <rFont val="Arial"/>
        <family val="2"/>
      </rPr>
      <t>2</t>
    </r>
    <r>
      <rPr>
        <b/>
        <sz val="10"/>
        <rFont val="Arial"/>
        <family val="2"/>
      </rPr>
      <t>-e</t>
    </r>
  </si>
  <si>
    <t xml:space="preserve">*  The default coal emisson factor should be used if it is not possible to identify the specific type of coal. Note, the default for industrial use of coal does not include coal used by the dairy industry as it is expected this sector would know the type of coal it consumes. </t>
  </si>
  <si>
    <r>
      <t>Emission factor 
Total CO</t>
    </r>
    <r>
      <rPr>
        <vertAlign val="subscript"/>
        <sz val="10"/>
        <rFont val="Arial"/>
        <family val="2"/>
      </rPr>
      <t>2</t>
    </r>
    <r>
      <rPr>
        <sz val="10"/>
        <rFont val="Arial"/>
        <family val="2"/>
      </rPr>
      <t>-e
(kg CO</t>
    </r>
    <r>
      <rPr>
        <vertAlign val="subscript"/>
        <sz val="10"/>
        <rFont val="Arial"/>
        <family val="2"/>
      </rPr>
      <t>2</t>
    </r>
    <r>
      <rPr>
        <sz val="10"/>
        <rFont val="Arial"/>
        <family val="2"/>
      </rPr>
      <t xml:space="preserve">-e/unit) </t>
    </r>
  </si>
  <si>
    <t>Scope 2: Electricity</t>
  </si>
  <si>
    <t>Scope 1: Refrigerants</t>
  </si>
  <si>
    <t>Scope 1: Transport (by distance)</t>
  </si>
  <si>
    <t>Scope 1: Transport fuels</t>
  </si>
  <si>
    <t>Scope 3: Transmission and distribution losses</t>
  </si>
  <si>
    <t xml:space="preserve">Methodology: </t>
  </si>
  <si>
    <t xml:space="preserve">To get EF for transmission and distribution losses, EF for electricity generated is calculated and subtracted from the EF for electricity consumed. The EFs include emissions from </t>
  </si>
  <si>
    <t xml:space="preserve">Scope 3: Taxis and rental cars </t>
  </si>
  <si>
    <t>Scope 3: Air travel</t>
  </si>
  <si>
    <t>Scope 3: Waste to landfill</t>
  </si>
  <si>
    <t>R= Fraction recovered methane
(Average recovery (methane recovered/methane produced))</t>
  </si>
  <si>
    <t>NZ new light vehicles have had a Euro emissions dyno test fuel value recorded since March 2005. These are lower than their real world usage</t>
  </si>
  <si>
    <t xml:space="preserve">To estimate real world fuel use for small, medium and large petrol vehicles : </t>
  </si>
  <si>
    <t xml:space="preserve">  - establish the average test cycle petrol economy rates for small, medium and large light vehicles (ES, EM and EL),</t>
  </si>
  <si>
    <t xml:space="preserve">  - assume the real world rates are in proportion to the test cycle rates :</t>
  </si>
  <si>
    <t xml:space="preserve">  - ie Tested fuel use x real world factor = real world fuel use</t>
  </si>
  <si>
    <t xml:space="preserve">  - so estimated small vehicle economy is real world factor x ES etc</t>
  </si>
  <si>
    <t>Fuel test values</t>
  </si>
  <si>
    <t>Travel m.km</t>
  </si>
  <si>
    <t>"Real world factor" estimation</t>
  </si>
  <si>
    <t>x</t>
  </si>
  <si>
    <t>+</t>
  </si>
  <si>
    <t>)</t>
  </si>
  <si>
    <t>real_world_factor=</t>
  </si>
  <si>
    <t>Table: Vehicle Usage within CC Rating Group by Year Breaks</t>
  </si>
  <si>
    <t>Database - MIA NZTA Sales Data: Jan 08 - Jul 11</t>
  </si>
  <si>
    <t>Year Breaks</t>
  </si>
  <si>
    <t>Vehicle Usage</t>
  </si>
  <si>
    <t>Calendar 10</t>
  </si>
  <si>
    <t>rentals (10)</t>
  </si>
  <si>
    <t>taxis (10)</t>
  </si>
  <si>
    <t>Calendar 09</t>
  </si>
  <si>
    <t>Under 1550CC</t>
  </si>
  <si>
    <t>   Total</t>
  </si>
  <si>
    <t>   Taxi Commercial Passenger</t>
  </si>
  <si>
    <t>   Rental</t>
  </si>
  <si>
    <t>1551 - 1750CC</t>
  </si>
  <si>
    <t>1751 - 2150CC</t>
  </si>
  <si>
    <t>2151 - 2500CC</t>
  </si>
  <si>
    <t>2501 - 3000CC</t>
  </si>
  <si>
    <t>Over 3000CC</t>
  </si>
  <si>
    <t>TOTAL</t>
  </si>
  <si>
    <t>Vehicles entering the light fleet, by engine size band and new/used import</t>
  </si>
  <si>
    <t>NZ new &lt; 1350</t>
  </si>
  <si>
    <t>NZ new 1350-1599</t>
  </si>
  <si>
    <t>NZ new 1600-1999</t>
  </si>
  <si>
    <t>NZ new 2000-2999</t>
  </si>
  <si>
    <t>NZ new 3000-3999</t>
  </si>
  <si>
    <t>NZ new 4000+</t>
  </si>
  <si>
    <t>Used import &lt; 1350</t>
  </si>
  <si>
    <t>Used import 1350-1599</t>
  </si>
  <si>
    <t>Used import 1600-1999</t>
  </si>
  <si>
    <t>Used import 2000-2999</t>
  </si>
  <si>
    <t>Used import 3000-3999</t>
  </si>
  <si>
    <t>Used import 4000+</t>
  </si>
  <si>
    <t>total</t>
  </si>
  <si>
    <t>small(&lt;1600)</t>
  </si>
  <si>
    <t>med (1600-3000)</t>
  </si>
  <si>
    <t>large (&gt;3000)</t>
  </si>
  <si>
    <t>Assumptions:</t>
  </si>
  <si>
    <t>1600-3000 cc</t>
  </si>
  <si>
    <t>&lt;1600 cc</t>
  </si>
  <si>
    <r>
      <t>Emission factor
      CO</t>
    </r>
    <r>
      <rPr>
        <b/>
        <vertAlign val="subscript"/>
        <sz val="10"/>
        <rFont val="Arial"/>
        <family val="2"/>
      </rPr>
      <t>2</t>
    </r>
    <r>
      <rPr>
        <b/>
        <sz val="10"/>
        <rFont val="Arial"/>
        <family val="2"/>
      </rPr>
      <t xml:space="preserve">
(kg CO</t>
    </r>
    <r>
      <rPr>
        <b/>
        <vertAlign val="subscript"/>
        <sz val="10"/>
        <rFont val="Arial"/>
        <family val="2"/>
      </rPr>
      <t>2</t>
    </r>
    <r>
      <rPr>
        <b/>
        <sz val="10"/>
        <rFont val="Arial"/>
        <family val="2"/>
      </rPr>
      <t xml:space="preserve">/unit) </t>
    </r>
  </si>
  <si>
    <r>
      <t>Emission factor
        CH</t>
    </r>
    <r>
      <rPr>
        <b/>
        <vertAlign val="subscript"/>
        <sz val="10"/>
        <rFont val="Arial"/>
        <family val="2"/>
      </rPr>
      <t>4</t>
    </r>
    <r>
      <rPr>
        <b/>
        <sz val="10"/>
        <rFont val="Arial"/>
        <family val="2"/>
      </rPr>
      <t xml:space="preserve">
(kg CO</t>
    </r>
    <r>
      <rPr>
        <b/>
        <vertAlign val="subscript"/>
        <sz val="10"/>
        <rFont val="Arial"/>
        <family val="2"/>
      </rPr>
      <t>2</t>
    </r>
    <r>
      <rPr>
        <b/>
        <sz val="10"/>
        <rFont val="Arial"/>
        <family val="2"/>
      </rPr>
      <t xml:space="preserve">-e/unit) </t>
    </r>
  </si>
  <si>
    <r>
      <t>Emission factor
        N</t>
    </r>
    <r>
      <rPr>
        <b/>
        <vertAlign val="subscript"/>
        <sz val="10"/>
        <rFont val="Arial"/>
        <family val="2"/>
      </rPr>
      <t>2</t>
    </r>
    <r>
      <rPr>
        <b/>
        <sz val="10"/>
        <rFont val="Arial"/>
        <family val="2"/>
      </rPr>
      <t>O
(kg CO</t>
    </r>
    <r>
      <rPr>
        <b/>
        <vertAlign val="subscript"/>
        <sz val="10"/>
        <rFont val="Arial"/>
        <family val="2"/>
      </rPr>
      <t>2</t>
    </r>
    <r>
      <rPr>
        <b/>
        <sz val="10"/>
        <rFont val="Arial"/>
        <family val="2"/>
      </rPr>
      <t xml:space="preserve">-e/unit) </t>
    </r>
  </si>
  <si>
    <t>Background data</t>
  </si>
  <si>
    <t>&gt;3000 cc</t>
  </si>
  <si>
    <t>large vehicle</t>
  </si>
  <si>
    <t>medium vehicle</t>
  </si>
  <si>
    <t>small vehicle</t>
  </si>
  <si>
    <t>medium = 1551-3000 cc</t>
  </si>
  <si>
    <t>large = over 3000 cc</t>
  </si>
  <si>
    <t xml:space="preserve">Taxis </t>
  </si>
  <si>
    <r>
      <t>Includes emissions from thermal electricity generation (and non CO</t>
    </r>
    <r>
      <rPr>
        <vertAlign val="subscript"/>
        <sz val="10"/>
        <rFont val="Arial"/>
        <family val="2"/>
      </rPr>
      <t>2</t>
    </r>
    <r>
      <rPr>
        <sz val="10"/>
        <rFont val="Arial"/>
        <family val="2"/>
      </rPr>
      <t xml:space="preserve"> emissions from biogas), plus fugitive emissions from geothermal </t>
    </r>
  </si>
  <si>
    <r>
      <t>Biomass (biogas)
Gg CO</t>
    </r>
    <r>
      <rPr>
        <b/>
        <vertAlign val="subscript"/>
        <sz val="10"/>
        <rFont val="Arial"/>
        <family val="2"/>
      </rPr>
      <t>2</t>
    </r>
    <r>
      <rPr>
        <b/>
        <sz val="10"/>
        <rFont val="Arial"/>
        <family val="2"/>
      </rPr>
      <t>-e</t>
    </r>
  </si>
  <si>
    <r>
      <t>Emission factor Total CO</t>
    </r>
    <r>
      <rPr>
        <b/>
        <vertAlign val="subscript"/>
        <sz val="10"/>
        <rFont val="Arial"/>
        <family val="2"/>
      </rPr>
      <t>2</t>
    </r>
    <r>
      <rPr>
        <b/>
        <sz val="10"/>
        <rFont val="Arial"/>
        <family val="2"/>
      </rPr>
      <t>-e</t>
    </r>
  </si>
  <si>
    <r>
      <t>(kg CO</t>
    </r>
    <r>
      <rPr>
        <b/>
        <vertAlign val="subscript"/>
        <sz val="10"/>
        <rFont val="Arial"/>
        <family val="2"/>
      </rPr>
      <t>2</t>
    </r>
    <r>
      <rPr>
        <b/>
        <sz val="10"/>
        <rFont val="Arial"/>
        <family val="2"/>
      </rPr>
      <t>-e/unit)</t>
    </r>
  </si>
  <si>
    <r>
      <t>N</t>
    </r>
    <r>
      <rPr>
        <b/>
        <vertAlign val="subscript"/>
        <sz val="10"/>
        <rFont val="Arial"/>
        <family val="2"/>
      </rPr>
      <t>2</t>
    </r>
    <r>
      <rPr>
        <b/>
        <sz val="10"/>
        <rFont val="Arial"/>
        <family val="2"/>
      </rPr>
      <t>O (kg CO</t>
    </r>
    <r>
      <rPr>
        <vertAlign val="subscript"/>
        <sz val="10"/>
        <rFont val="Arial"/>
        <family val="2"/>
      </rPr>
      <t>2-</t>
    </r>
    <r>
      <rPr>
        <sz val="10"/>
        <rFont val="Arial"/>
        <family val="2"/>
      </rPr>
      <t>e per unit)</t>
    </r>
  </si>
  <si>
    <t>*</t>
  </si>
  <si>
    <t>Example (representative) vehicle models for each of the size classes are: Small = Toyota Echo, Medium = Honda Accord, Large = Holden Commodore.</t>
  </si>
  <si>
    <t>**</t>
  </si>
  <si>
    <t>The default emission factor should be used if vehicle size class can not be determined.</t>
  </si>
  <si>
    <t>Vehicle Class Size *</t>
  </si>
  <si>
    <t>Car - Default **</t>
  </si>
  <si>
    <t>Background information</t>
  </si>
  <si>
    <t>Rental car - Default *</t>
  </si>
  <si>
    <t>* The default emission factor should be used if the vehicle size class of rental cars cannot be determined.</t>
  </si>
  <si>
    <t>Calendar 07</t>
  </si>
  <si>
    <t>Calendar 08</t>
  </si>
  <si>
    <t>rentals (09)</t>
  </si>
  <si>
    <t>taxis (09)</t>
  </si>
  <si>
    <t>rentals (08)</t>
  </si>
  <si>
    <t>taxis (08)</t>
  </si>
  <si>
    <t>rentals (07)</t>
  </si>
  <si>
    <t>taxis (07)</t>
  </si>
  <si>
    <t>Emission factors</t>
  </si>
  <si>
    <t>CO2-e</t>
  </si>
  <si>
    <t>Carbon Dioxide equivalent</t>
  </si>
  <si>
    <t>Gas reticulated (GJ)</t>
  </si>
  <si>
    <t>Petrol CO2 (kg CO2/litre)</t>
  </si>
  <si>
    <t>Petrol CH4  (kg CO2-e /litre)</t>
  </si>
  <si>
    <t>Petrol N2O (kg CO2-e/litre)</t>
  </si>
  <si>
    <t>Gas reticulated (total)</t>
  </si>
  <si>
    <t>Transmission losses (kg)</t>
  </si>
  <si>
    <t>[Note: unit conversion factor (GJ to kWh) is: 0.0036]</t>
  </si>
  <si>
    <t xml:space="preserve">Rounding to 3 significant figures. Uncertainties included to give sense of accuracy/sensitivity. See the tab "scope 1 uncertainties" for uncertanities by individual gas.
</t>
  </si>
  <si>
    <r>
      <t>****  The total CO</t>
    </r>
    <r>
      <rPr>
        <vertAlign val="subscript"/>
        <sz val="10"/>
        <rFont val="Arial"/>
        <family val="2"/>
      </rPr>
      <t>2</t>
    </r>
    <r>
      <rPr>
        <sz val="10"/>
        <rFont val="Arial"/>
        <family val="2"/>
      </rPr>
      <t>-e emission factor for wood only includes CH</t>
    </r>
    <r>
      <rPr>
        <vertAlign val="subscript"/>
        <sz val="10"/>
        <rFont val="Arial"/>
        <family val="2"/>
      </rPr>
      <t>4</t>
    </r>
    <r>
      <rPr>
        <sz val="10"/>
        <rFont val="Arial"/>
        <family val="2"/>
      </rPr>
      <t xml:space="preserve"> and N</t>
    </r>
    <r>
      <rPr>
        <vertAlign val="subscript"/>
        <sz val="10"/>
        <rFont val="Arial"/>
        <family val="2"/>
      </rPr>
      <t>2</t>
    </r>
    <r>
      <rPr>
        <sz val="10"/>
        <rFont val="Arial"/>
        <family val="2"/>
      </rPr>
      <t xml:space="preserve">O emissions. This is based on </t>
    </r>
    <r>
      <rPr>
        <i/>
        <sz val="10"/>
        <rFont val="Arial"/>
        <family val="2"/>
      </rPr>
      <t>ISO 14064-1</t>
    </r>
    <r>
      <rPr>
        <sz val="10"/>
        <rFont val="Arial"/>
        <family val="2"/>
      </rPr>
      <t xml:space="preserve"> and </t>
    </r>
    <r>
      <rPr>
        <i/>
        <sz val="10"/>
        <rFont val="Arial"/>
        <family val="2"/>
      </rPr>
      <t>The GHG Protocol</t>
    </r>
    <r>
      <rPr>
        <sz val="10"/>
        <rFont val="Arial"/>
        <family val="2"/>
      </rPr>
      <t xml:space="preserve"> reporting requirements for combustion of biomass as scope 1 emissions. CO</t>
    </r>
    <r>
      <rPr>
        <vertAlign val="subscript"/>
        <sz val="10"/>
        <rFont val="Arial"/>
        <family val="2"/>
      </rPr>
      <t>2</t>
    </r>
    <r>
      <rPr>
        <sz val="10"/>
        <rFont val="Arial"/>
        <family val="2"/>
      </rPr>
      <t xml:space="preserve"> emissions, from the combustion of biologically sequestered carbon, are reported separately.</t>
    </r>
  </si>
  <si>
    <t>Scope 1: Fuel combustion</t>
  </si>
  <si>
    <t>Source for default petrol calculation:</t>
  </si>
  <si>
    <r>
      <t>Emission factor 
 Total CO</t>
    </r>
    <r>
      <rPr>
        <vertAlign val="subscript"/>
        <sz val="10"/>
        <rFont val="Arial"/>
        <family val="2"/>
      </rPr>
      <t>2</t>
    </r>
    <r>
      <rPr>
        <sz val="10"/>
        <rFont val="Arial"/>
        <family val="2"/>
      </rPr>
      <t>-e
(kg CO</t>
    </r>
    <r>
      <rPr>
        <vertAlign val="subscript"/>
        <sz val="10"/>
        <rFont val="Arial"/>
        <family val="2"/>
      </rPr>
      <t>2</t>
    </r>
    <r>
      <rPr>
        <sz val="10"/>
        <rFont val="Arial"/>
        <family val="2"/>
      </rPr>
      <t xml:space="preserve">-e/unit) </t>
    </r>
  </si>
  <si>
    <r>
      <t>Emission factor
      CO</t>
    </r>
    <r>
      <rPr>
        <vertAlign val="subscript"/>
        <sz val="10"/>
        <rFont val="Arial"/>
        <family val="2"/>
      </rPr>
      <t>2</t>
    </r>
    <r>
      <rPr>
        <sz val="10"/>
        <rFont val="Arial"/>
        <family val="2"/>
      </rPr>
      <t xml:space="preserve">
(kg CO</t>
    </r>
    <r>
      <rPr>
        <vertAlign val="subscript"/>
        <sz val="10"/>
        <rFont val="Arial"/>
        <family val="2"/>
      </rPr>
      <t>2</t>
    </r>
    <r>
      <rPr>
        <sz val="10"/>
        <rFont val="Arial"/>
        <family val="2"/>
      </rPr>
      <t xml:space="preserve">/unit) </t>
    </r>
  </si>
  <si>
    <r>
      <t>Emission factor
      CH</t>
    </r>
    <r>
      <rPr>
        <vertAlign val="subscript"/>
        <sz val="10"/>
        <rFont val="Arial"/>
        <family val="2"/>
      </rPr>
      <t>4</t>
    </r>
    <r>
      <rPr>
        <sz val="10"/>
        <rFont val="Arial"/>
        <family val="2"/>
      </rPr>
      <t xml:space="preserve">
(kg CO</t>
    </r>
    <r>
      <rPr>
        <vertAlign val="subscript"/>
        <sz val="10"/>
        <rFont val="Arial"/>
        <family val="2"/>
      </rPr>
      <t>2</t>
    </r>
    <r>
      <rPr>
        <sz val="10"/>
        <rFont val="Arial"/>
        <family val="2"/>
      </rPr>
      <t xml:space="preserve">-e/unit) </t>
    </r>
  </si>
  <si>
    <r>
      <t>Emission factor
      N</t>
    </r>
    <r>
      <rPr>
        <vertAlign val="subscript"/>
        <sz val="10"/>
        <rFont val="Arial"/>
        <family val="2"/>
      </rPr>
      <t>2</t>
    </r>
    <r>
      <rPr>
        <sz val="10"/>
        <rFont val="Arial"/>
        <family val="2"/>
      </rPr>
      <t>O
(kg CO</t>
    </r>
    <r>
      <rPr>
        <vertAlign val="subscript"/>
        <sz val="10"/>
        <rFont val="Arial"/>
        <family val="2"/>
      </rPr>
      <t>2</t>
    </r>
    <r>
      <rPr>
        <sz val="10"/>
        <rFont val="Arial"/>
        <family val="2"/>
      </rPr>
      <t xml:space="preserve">-e/unit) </t>
    </r>
  </si>
  <si>
    <r>
      <t>Recovered 
methane from landfills with gas capture per
 year (Gg CH</t>
    </r>
    <r>
      <rPr>
        <vertAlign val="subscript"/>
        <sz val="10"/>
        <rFont val="Arial"/>
        <family val="2"/>
      </rPr>
      <t>4</t>
    </r>
    <r>
      <rPr>
        <sz val="10"/>
        <rFont val="Arial"/>
        <family val="2"/>
      </rPr>
      <t>)</t>
    </r>
  </si>
  <si>
    <r>
      <t>Gross annual
methane
produced from landfills with gas capture
(Gg CH</t>
    </r>
    <r>
      <rPr>
        <vertAlign val="subscript"/>
        <sz val="10"/>
        <rFont val="Arial"/>
        <family val="2"/>
      </rPr>
      <t>4</t>
    </r>
    <r>
      <rPr>
        <sz val="10"/>
        <rFont val="Arial"/>
        <family val="2"/>
      </rPr>
      <t>)</t>
    </r>
  </si>
  <si>
    <t>Methane generation potential</t>
  </si>
  <si>
    <t>Other parameters</t>
  </si>
  <si>
    <r>
      <t xml:space="preserve">1 </t>
    </r>
    <r>
      <rPr>
        <sz val="10"/>
        <rFont val="Arial"/>
        <family val="2"/>
      </rPr>
      <t>In the absence of consistent information for New Zealand, the default assumption for the assembly (installation) emissions rate is the rounded off IPCC 2006 mid-range value. It is not applicable (relevant) for many pre-charged units.</t>
    </r>
  </si>
  <si>
    <t>Scope 1 EFs - Stationary fuel combustion</t>
  </si>
  <si>
    <t>Scope 1 - Uncertainties</t>
  </si>
  <si>
    <t>Scope 1 EFs - Transport fuels</t>
  </si>
  <si>
    <t>Scope 1 EFs - Transport by distance</t>
  </si>
  <si>
    <t>Scope 1 EFs - Refrigerants</t>
  </si>
  <si>
    <t>Scope 2 EFs - Electricity</t>
  </si>
  <si>
    <t>Scope 3 EFs - Transmission and distribution losses</t>
  </si>
  <si>
    <t>Scope 3 EFs - Taxis and rental cars</t>
  </si>
  <si>
    <t>Scope 3 EFs - Air travel</t>
  </si>
  <si>
    <t>Scope 3 EFs - Waste to landfill</t>
  </si>
  <si>
    <t>Transport - background data</t>
  </si>
  <si>
    <t>Scope 1 emission factors</t>
  </si>
  <si>
    <t>Scope 2 emission factors</t>
  </si>
  <si>
    <t>Scope 3 emission factors</t>
  </si>
  <si>
    <t>Background tables</t>
  </si>
  <si>
    <t>Rental car and taxi by cc</t>
  </si>
  <si>
    <t>Calorific values and derivation of emission factors for scope 1 (stationary fuel combustion and transport)</t>
  </si>
  <si>
    <t>Coal (residential) - default</t>
  </si>
  <si>
    <t>http://www.med.govt.nz/sectors-industries/energy/energy-modelling/publications/energy-greenhouse-gas-emissions</t>
  </si>
  <si>
    <t>Average</t>
  </si>
  <si>
    <t>Economy class</t>
  </si>
  <si>
    <t>Business class</t>
  </si>
  <si>
    <t>Premium economy class</t>
  </si>
  <si>
    <t>First class</t>
  </si>
  <si>
    <t>Cabin Class</t>
  </si>
  <si>
    <t xml:space="preserve">  - the real world factor comes from the fleet statistics, tab 1.9</t>
  </si>
  <si>
    <t>Electricity generation</t>
  </si>
  <si>
    <t>Electricity consumption</t>
  </si>
  <si>
    <t>Ministry of Business, Innovation and Employment</t>
  </si>
  <si>
    <t>EF (excluding T&amp;D losses)</t>
  </si>
  <si>
    <t>EF (including T&amp;D losses)</t>
  </si>
  <si>
    <r>
      <t>kg CO</t>
    </r>
    <r>
      <rPr>
        <vertAlign val="subscript"/>
        <sz val="10"/>
        <rFont val="Arial"/>
        <family val="2"/>
      </rPr>
      <t>2</t>
    </r>
    <r>
      <rPr>
        <sz val="10"/>
        <rFont val="Arial"/>
        <family val="2"/>
      </rPr>
      <t>-e/$ = kg CO</t>
    </r>
    <r>
      <rPr>
        <vertAlign val="subscript"/>
        <sz val="10"/>
        <rFont val="Arial"/>
        <family val="2"/>
      </rPr>
      <t>2</t>
    </r>
    <r>
      <rPr>
        <sz val="10"/>
        <rFont val="Arial"/>
        <family val="2"/>
      </rPr>
      <t>-e/km /  $/km</t>
    </r>
  </si>
  <si>
    <t>MBIE</t>
  </si>
  <si>
    <t>New Zealand Energy Greenhouse Gas Emissions - MBIE publication</t>
  </si>
  <si>
    <t>ENZ</t>
  </si>
  <si>
    <t>http://www.med.govt.nz/sectors-industries/energy/pdf-docs-library/energy-data-and-modelling/data/Coal.xls</t>
  </si>
  <si>
    <t xml:space="preserve">Energy in New Zealand 2013 (web tables) </t>
  </si>
  <si>
    <t>http://www.med.govt.nz/sectors-industries/energy/pdf-docs-library/energy-data-and-modelling/data/Oil.xls</t>
  </si>
  <si>
    <t xml:space="preserve">Oil supply, transformation and demand (gross petajoules - PJ) </t>
  </si>
  <si>
    <t>***  It is not expected that many commercial or industrial users will burn wood in fireplaces but this emisson factor has been provided for completeness. It is the default residential emission factor.</t>
  </si>
  <si>
    <t>CO2</t>
  </si>
  <si>
    <t>CH4</t>
  </si>
  <si>
    <t>N2O</t>
  </si>
  <si>
    <t>Solid</t>
  </si>
  <si>
    <t>Source for default coal calculations:</t>
  </si>
  <si>
    <t>2012 light petrol fleet average</t>
  </si>
  <si>
    <t>Therefore 9.82 x total_travel = real_world_factor x (</t>
  </si>
  <si>
    <t>Without RF</t>
  </si>
  <si>
    <t>Emission Factors AR4 GWPs</t>
  </si>
  <si>
    <t xml:space="preserve">AR4/SAR </t>
  </si>
  <si>
    <t xml:space="preserve">SAR </t>
  </si>
  <si>
    <t xml:space="preserve">AR4 </t>
  </si>
  <si>
    <t>100-year GWPs</t>
  </si>
  <si>
    <t>Table 2.14</t>
  </si>
  <si>
    <t xml:space="preserve">*Hydrocarbons (R290 and R600a) and hydrochloroflurocarbons (mainly R22) are not considered to have GWPs for GHG accounting purposes. </t>
  </si>
  <si>
    <t>(0.4 * 0.5 * 0.5 * 16/12) * (1-0.1) * 25</t>
  </si>
  <si>
    <t>(0.15 * 0.5 * 0.5 * 16/12) * (1-0.1) * 25</t>
  </si>
  <si>
    <t>(0.3 * 0.5 * 0.5 * 16/12) * (1-0.1) * 25</t>
  </si>
  <si>
    <t>((0.536 * 0.4) + (0.208 * 0.15) + (0 * 0.3)) * 0.5 * 0.5 * 16/12) *     (1-0.1) * 25</t>
  </si>
  <si>
    <t>((0.536 * 0.4) + (0.208 * 0.15 + (0 * 0.3)) * 0.5 * 0.5 * (16/12) *    (1-0.636) * (1-0.1) * 25</t>
  </si>
  <si>
    <t xml:space="preserve">Taken from MBIE  emissions factors. </t>
  </si>
  <si>
    <t xml:space="preserve">2013 publication (1990-2012): </t>
  </si>
  <si>
    <t xml:space="preserve">Electricity produced (total net production)
</t>
  </si>
  <si>
    <r>
      <t xml:space="preserve"> CO</t>
    </r>
    <r>
      <rPr>
        <b/>
        <vertAlign val="subscript"/>
        <sz val="10"/>
        <rFont val="Arial"/>
        <family val="2"/>
      </rPr>
      <t>2</t>
    </r>
  </si>
  <si>
    <r>
      <t>CH</t>
    </r>
    <r>
      <rPr>
        <b/>
        <vertAlign val="subscript"/>
        <sz val="10"/>
        <rFont val="Arial"/>
        <family val="2"/>
      </rPr>
      <t>4</t>
    </r>
  </si>
  <si>
    <r>
      <t>N</t>
    </r>
    <r>
      <rPr>
        <b/>
        <vertAlign val="subscript"/>
        <sz val="10"/>
        <rFont val="Arial"/>
        <family val="2"/>
      </rPr>
      <t>2</t>
    </r>
    <r>
      <rPr>
        <b/>
        <sz val="10"/>
        <rFont val="Arial"/>
        <family val="2"/>
      </rPr>
      <t>O</t>
    </r>
  </si>
  <si>
    <t xml:space="preserve">NOTE:  Emission factors have been calculated using AR4 GWPs </t>
  </si>
  <si>
    <t>GWP 100yr</t>
  </si>
  <si>
    <t xml:space="preserve">NOTE:  Total GWP has been calculated using AR4 GWPs </t>
  </si>
  <si>
    <t xml:space="preserve">Source for AR4 GWPs: </t>
  </si>
  <si>
    <t>https://www.ipcc.ch/pdf/assessment-report/ar4/wg1/ar4-wg1-chapter2.pdf</t>
  </si>
  <si>
    <t xml:space="preserve">Climate Change 2007: The Physical Science Basis </t>
  </si>
  <si>
    <t xml:space="preserve">Source: New Zealand Annual Vehicle Fleet Statistics </t>
  </si>
  <si>
    <t>[1] Source for AR4 GWPs: https://www.ipcc.ch/pdf/assessment-report/ar4/wg1/ar4-wg1-chapter2.pdf</t>
  </si>
  <si>
    <r>
      <t>CH</t>
    </r>
    <r>
      <rPr>
        <b/>
        <vertAlign val="subscript"/>
        <sz val="10"/>
        <rFont val="Arial"/>
        <family val="2"/>
      </rPr>
      <t>4</t>
    </r>
    <r>
      <rPr>
        <b/>
        <sz val="10"/>
        <rFont val="Arial"/>
        <family val="2"/>
      </rPr>
      <t xml:space="preserve"> (kg CO</t>
    </r>
    <r>
      <rPr>
        <vertAlign val="subscript"/>
        <sz val="10"/>
        <rFont val="Arial"/>
        <family val="2"/>
      </rPr>
      <t>2-</t>
    </r>
    <r>
      <rPr>
        <sz val="10"/>
        <rFont val="Arial"/>
        <family val="2"/>
      </rPr>
      <t>e per unit)</t>
    </r>
  </si>
  <si>
    <t>production from the NZEGGE, divided by total electricity generated (ENZ)</t>
  </si>
  <si>
    <t>Taken from MBIE emissions factors</t>
  </si>
  <si>
    <t>thermal electricity generation, plus fugitive emissions from geothermal production from the NZEGGE divided by total electrcitiy generated (ENZ)</t>
  </si>
  <si>
    <t>http://www.med.govt.nz/sectors-industries/energy/pdf-docs-library/energy-data-and-modelling/data/emissions.xls</t>
  </si>
  <si>
    <t>Transmission and distribution losses for natural gas emission factor - 2013</t>
  </si>
  <si>
    <t xml:space="preserve">    and the total distance they covered in 2013 (DS, DM and DL)</t>
  </si>
  <si>
    <t xml:space="preserve">  - ie  Real world factor x (ESxDS + EMxDM + ELxDL) = 9.82 x total light vehicle distance,  where 9.83 L/100km is the light fleet average</t>
  </si>
  <si>
    <t xml:space="preserve">REAL WORLD ESTIMATED PETROL USE : 2011-2013 NZ new light cars, vans, utes, SUVs </t>
  </si>
  <si>
    <t xml:space="preserve">total </t>
  </si>
  <si>
    <t>Emission factor for the consumption of purchased electricity – 2013</t>
  </si>
  <si>
    <t>Based on a National Average Tariff of
$3.00 per km.</t>
  </si>
  <si>
    <t>Emission factors for travel in taxis and rental cars (based on distance travelled) – 2013</t>
  </si>
  <si>
    <t>Transport emission factors (based on distance travelled) – 2013</t>
  </si>
  <si>
    <t>Emission factors for waste to landfill - 2013</t>
  </si>
  <si>
    <t>Transmission and distribution line losses for purchased electricity emission factor – 2013</t>
  </si>
  <si>
    <t>http://www.med.govt.nz/sectors-industries/energy/energy-modelling/publications/energy-in-new-zealand</t>
  </si>
  <si>
    <t xml:space="preserve">Energy in New Zealand 2014 (web tables) </t>
  </si>
  <si>
    <t>Base: Calendar 11, Calendar 10 or Calendar 09 (Year Breaks) and Taxi Commercial Passenger or Rental (Vehicle Usage)</t>
  </si>
  <si>
    <t>Calendar 2014</t>
  </si>
  <si>
    <t>Rentals 2014</t>
  </si>
  <si>
    <t>Taxis 2014</t>
  </si>
  <si>
    <t>Calendar 2013</t>
  </si>
  <si>
    <t>Rentals 2013</t>
  </si>
  <si>
    <t>Taxis 2013</t>
  </si>
  <si>
    <t>Calendar 2012</t>
  </si>
  <si>
    <t>Rentals 2012</t>
  </si>
  <si>
    <t>Taxis 2012</t>
  </si>
  <si>
    <t>Calendar 2011</t>
  </si>
  <si>
    <t>Rentals 2011</t>
  </si>
  <si>
    <t>Taxis 2011</t>
  </si>
  <si>
    <t>small = under 1500 cc</t>
  </si>
  <si>
    <t>Rentals</t>
  </si>
  <si>
    <t>% 2007-2013</t>
  </si>
  <si>
    <t>% 2007 - 2012</t>
  </si>
  <si>
    <t>small</t>
  </si>
  <si>
    <t>medium</t>
  </si>
  <si>
    <t>large</t>
  </si>
  <si>
    <t>Taxis</t>
  </si>
  <si>
    <t xml:space="preserve">Total </t>
  </si>
  <si>
    <t>Fuel combustion emision factors (fuels used for stationary combustion) - 2013</t>
  </si>
  <si>
    <t xml:space="preserve">Coal Consumption - Sectorial Breakdown for 2013 (TJ) (Table 7) </t>
  </si>
  <si>
    <t>Scope 1 stationary combustion: uncertainties - 2013</t>
  </si>
  <si>
    <t>Fuel combustion emission factors (transport fuels) – 2013</t>
  </si>
  <si>
    <t>http://www.med.govt.nz/sectors-industries/energy/pdf-docs-library/energy-data-and-modelling/data/Electricity.xls</t>
  </si>
  <si>
    <t xml:space="preserve">NOTE:  Emission factors have been calculated using SAR GWPs </t>
  </si>
  <si>
    <r>
      <t>Emission Factors
kg CO</t>
    </r>
    <r>
      <rPr>
        <b/>
        <vertAlign val="subscript"/>
        <sz val="10"/>
        <rFont val="Arial"/>
        <family val="2"/>
      </rPr>
      <t>2</t>
    </r>
    <r>
      <rPr>
        <b/>
        <sz val="10"/>
        <rFont val="Arial"/>
        <family val="2"/>
      </rPr>
      <t>e/unit</t>
    </r>
  </si>
  <si>
    <t>0.05 * (1-0.636) * (1-0.1) * 25</t>
  </si>
  <si>
    <t>(0.4 * 0.5 * 0.5 * 16/12) * (1-0.679) * (1-0.1) * 25</t>
  </si>
  <si>
    <t>(0.15 * 0.5 * 0.5 * 16/12) * (1-0.679) * (1-0.1) * 25</t>
  </si>
  <si>
    <t>(0.3 * 0.5 * 0.5 * 16/12) * (1-0.679) *(1-0.1) * 25</t>
  </si>
  <si>
    <t>0.05 * (1-0.1) * 25</t>
  </si>
  <si>
    <t xml:space="preserve">2014 publication (1990-2013): </t>
  </si>
  <si>
    <t>These worksheets using data and methods from the 2013 calendar year</t>
  </si>
  <si>
    <t>Energy in New Zealand 2014</t>
  </si>
  <si>
    <t>Emissions Factors - Guidance for Voluntary Corporate Greenhouse Gas Reporting - 2015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</si>
</sst>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42">
    <numFmt numFmtId="164" formatCode="_(* #,##0.00_);_(* \(#,##0.00\);_(* &quot;-&quot;??_);_(@_)"/>
    <numFmt numFmtId="165" formatCode="_(* #,##0_);_(* \(#,##0\);_(* &quot;-&quot;_);_(@_)"/>
    <numFmt numFmtId="166" formatCode="_(&quot;$&quot;* #,##0.00_);_(&quot;$&quot;* \(#,##0.00\);_(&quot;$&quot;* &quot;-&quot;??_);_(@_)"/>
    <numFmt numFmtId="167" formatCode="0.000000"/>
    <numFmt numFmtId="168" formatCode="0.00000"/>
    <numFmt numFmtId="169" formatCode="0.000"/>
    <numFmt numFmtId="170" formatCode="0.0000000"/>
    <numFmt numFmtId="171" formatCode="0.0"/>
    <numFmt numFmtId="172" formatCode="0.0000"/>
    <numFmt numFmtId="173" formatCode="0.00000000"/>
    <numFmt numFmtId="174" formatCode="&quot;$&quot;#,##0\ ;\(&quot;$&quot;#,##0\)"/>
    <numFmt numFmtId="175" formatCode="&quot;$&quot;#,##0.00;[Red]\(&quot;$&quot;#,##0.00\)"/>
    <numFmt numFmtId="176" formatCode="[Blue]#,##0"/>
    <numFmt numFmtId="177" formatCode="[Blue]0.0;\-0.0"/>
    <numFmt numFmtId="178" formatCode="yyyy"/>
    <numFmt numFmtId="179" formatCode="0.0%"/>
    <numFmt numFmtId="180" formatCode="_(* #,##0_);_(* \(#,##0\);_(* &quot;-&quot;??_);_(@_)"/>
    <numFmt numFmtId="181" formatCode="_-* #,##0_-;\-* #,##0_-;_-* &quot;-&quot;??_-;_-@_-"/>
    <numFmt numFmtId="182" formatCode="#,##0.000"/>
    <numFmt numFmtId="183" formatCode="0.00000000000%"/>
    <numFmt numFmtId="184" formatCode="0.000000000000000"/>
    <numFmt numFmtId="185" formatCode="_-[$€-2]* #,##0.00_-;\-[$€-2]* #,##0.00_-;_-[$€-2]* &quot;-&quot;??_-"/>
    <numFmt numFmtId="186" formatCode="[&gt;0.5]#,##0;[&lt;-0.5]\-#,##0;\-"/>
    <numFmt numFmtId="187" formatCode="_-* #,##0\ _F_-;\-* #,##0\ _F_-;_-* &quot;-&quot;\ _F_-;_-@_-"/>
    <numFmt numFmtId="188" formatCode="_-* #,##0.00\ _F_-;\-* #,##0.00\ _F_-;_-* &quot;-&quot;??\ _F_-;_-@_-"/>
    <numFmt numFmtId="189" formatCode="_-* #,##0\ &quot;F&quot;_-;\-* #,##0\ &quot;F&quot;_-;_-* &quot;-&quot;\ &quot;F&quot;_-;_-@_-"/>
    <numFmt numFmtId="190" formatCode="_-* #,##0.00\ &quot;F&quot;_-;\-* #,##0.00\ &quot;F&quot;_-;_-* &quot;-&quot;??\ &quot;F&quot;_-;_-@_-"/>
    <numFmt numFmtId="191" formatCode="###.0"/>
    <numFmt numFmtId="192" formatCode="##.0"/>
    <numFmt numFmtId="193" formatCode="#,###,##0"/>
    <numFmt numFmtId="194" formatCode="_-&quot;öS&quot;\ * #,##0_-;\-&quot;öS&quot;\ * #,##0_-;_-&quot;öS&quot;\ * &quot;-&quot;_-;_-@_-"/>
    <numFmt numFmtId="195" formatCode="_-&quot;öS&quot;\ * #,##0.00_-;\-&quot;öS&quot;\ * #,##0.00_-;_-&quot;öS&quot;\ * &quot;-&quot;??_-;_-@_-"/>
    <numFmt numFmtId="196" formatCode="??0.0?????"/>
    <numFmt numFmtId="197" formatCode="_-&quot;£&quot;* #,##0_-;\-&quot;£&quot;* #,##0_-;_-&quot;£&quot;* &quot;-&quot;_-;_-@_-"/>
    <numFmt numFmtId="198" formatCode="_-&quot;£&quot;* #,##0.00_-;\-&quot;£&quot;* #,##0.00_-;_-&quot;£&quot;* &quot;-&quot;??_-;_-@_-"/>
    <numFmt numFmtId="199" formatCode="0.000000000"/>
    <numFmt numFmtId="200" formatCode="_-* #,##0.00000_-;\-* #,##0.00000_-;_-* &quot;-&quot;??_-;_-@_-"/>
    <numFmt numFmtId="201" formatCode="[$-C09]d\ mmmm\ yyyy;@"/>
    <numFmt numFmtId="202" formatCode="_-* #,##0.000_-;\-* #,##0.000_-;_-* &quot;-&quot;??_-;_-@_-"/>
    <numFmt numFmtId="203" formatCode="#,##0.0000"/>
    <numFmt numFmtId="204" formatCode="#,##0.0"/>
    <numFmt numFmtId="205" formatCode="#,##0.0_ ;\-#,##0.0\ "/>
  </numFmts>
  <fonts count="120">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Arial"/>
      <family val="2"/>
    </font>
    <font>
      <sz val="10"/>
      <name val="Arial"/>
      <family val="2"/>
    </font>
    <font>
      <vertAlign val="subscript"/>
      <sz val="10"/>
      <name val="Arial"/>
      <family val="2"/>
    </font>
    <font>
      <b/>
      <sz val="10"/>
      <name val="Arial"/>
      <family val="2"/>
    </font>
    <font>
      <i/>
      <sz val="10"/>
      <name val="Arial"/>
      <family val="2"/>
    </font>
    <font>
      <u/>
      <sz val="10"/>
      <name val="Arial"/>
      <family val="2"/>
    </font>
    <font>
      <b/>
      <sz val="8"/>
      <name val="Helv"/>
    </font>
    <font>
      <sz val="12"/>
      <name val="Courier"/>
      <family val="3"/>
    </font>
    <font>
      <sz val="12"/>
      <color indexed="24"/>
      <name val="Arial"/>
      <family val="2"/>
    </font>
    <font>
      <sz val="10"/>
      <name val="Helv"/>
    </font>
    <font>
      <sz val="8.5"/>
      <name val="LinePrinter"/>
    </font>
    <font>
      <sz val="8"/>
      <name val="Helv"/>
    </font>
    <font>
      <b/>
      <sz val="8.5"/>
      <name val="LinePrinter"/>
    </font>
    <font>
      <sz val="9"/>
      <name val="Times New Roman"/>
      <family val="1"/>
    </font>
    <font>
      <sz val="10"/>
      <color indexed="8"/>
      <name val="Arial"/>
      <family val="2"/>
    </font>
    <font>
      <b/>
      <sz val="10"/>
      <color indexed="8"/>
      <name val="Arial"/>
      <family val="2"/>
    </font>
    <font>
      <b/>
      <sz val="8"/>
      <name val="Arial"/>
      <family val="2"/>
    </font>
    <font>
      <u/>
      <sz val="10"/>
      <color indexed="12"/>
      <name val="Arial"/>
      <family val="2"/>
    </font>
    <font>
      <u/>
      <sz val="10"/>
      <color indexed="12"/>
      <name val="Arial"/>
      <family val="2"/>
    </font>
    <font>
      <sz val="11"/>
      <name val="Calibri"/>
      <family val="2"/>
    </font>
    <font>
      <sz val="11"/>
      <name val="Arial"/>
      <family val="2"/>
    </font>
    <font>
      <b/>
      <vertAlign val="subscript"/>
      <sz val="10"/>
      <name val="Arial"/>
      <family val="2"/>
    </font>
    <font>
      <sz val="8"/>
      <name val="Times New Roman"/>
      <family val="1"/>
    </font>
    <font>
      <b/>
      <u/>
      <sz val="10"/>
      <name val="Arial"/>
      <family val="2"/>
    </font>
    <font>
      <b/>
      <sz val="10"/>
      <color indexed="81"/>
      <name val="Tahoma"/>
      <family val="2"/>
    </font>
    <font>
      <b/>
      <i/>
      <sz val="10"/>
      <name val="Arial"/>
      <family val="2"/>
    </font>
    <font>
      <vertAlign val="superscript"/>
      <sz val="10"/>
      <name val="Arial"/>
      <family val="2"/>
    </font>
    <font>
      <b/>
      <vertAlign val="superscript"/>
      <sz val="10"/>
      <name val="Arial"/>
      <family val="2"/>
    </font>
    <font>
      <b/>
      <i/>
      <sz val="14"/>
      <name val="Arial"/>
      <family val="2"/>
    </font>
    <font>
      <b/>
      <sz val="9"/>
      <color indexed="81"/>
      <name val="Tahoma"/>
      <family val="2"/>
    </font>
    <font>
      <sz val="9"/>
      <color indexed="81"/>
      <name val="Tahoma"/>
      <family val="2"/>
    </font>
    <font>
      <sz val="6"/>
      <name val="Arial"/>
      <family val="2"/>
    </font>
    <font>
      <b/>
      <i/>
      <sz val="8"/>
      <name val="Arial"/>
      <family val="2"/>
    </font>
    <font>
      <b/>
      <sz val="12"/>
      <color indexed="9"/>
      <name val="Arial"/>
      <family val="2"/>
    </font>
    <font>
      <sz val="8"/>
      <color indexed="8"/>
      <name val="MS Sans Serif"/>
      <family val="2"/>
    </font>
    <font>
      <sz val="9"/>
      <name val="Arial"/>
      <family val="2"/>
    </font>
    <font>
      <b/>
      <sz val="9"/>
      <name val="Arial"/>
      <family val="2"/>
    </font>
    <font>
      <b/>
      <sz val="8"/>
      <name val="Tahoma"/>
      <family val="2"/>
    </font>
    <font>
      <sz val="11"/>
      <color indexed="8"/>
      <name val="Calibri"/>
      <family val="2"/>
    </font>
    <font>
      <sz val="10"/>
      <name val="Arial"/>
      <family val="2"/>
    </font>
    <font>
      <sz val="11"/>
      <color theme="1"/>
      <name val="Calibri"/>
      <family val="2"/>
      <scheme val="minor"/>
    </font>
    <font>
      <sz val="9"/>
      <color rgb="FF000000"/>
      <name val="Arial"/>
      <family val="2"/>
    </font>
    <font>
      <b/>
      <sz val="8"/>
      <color rgb="FF000000"/>
      <name val="Tahoma"/>
      <family val="2"/>
    </font>
    <font>
      <sz val="8"/>
      <color rgb="FF000000"/>
      <name val="Tahoma"/>
      <family val="2"/>
    </font>
    <font>
      <u/>
      <sz val="11"/>
      <color rgb="FF000000"/>
      <name val="Calibri"/>
      <family val="2"/>
    </font>
    <font>
      <sz val="11"/>
      <color rgb="FF000000"/>
      <name val="Calibri"/>
      <family val="2"/>
    </font>
    <font>
      <b/>
      <sz val="11"/>
      <name val="Arial"/>
      <family val="2"/>
    </font>
    <font>
      <sz val="11"/>
      <name val="Calibri"/>
      <family val="2"/>
      <scheme val="minor"/>
    </font>
    <font>
      <sz val="10"/>
      <color indexed="81"/>
      <name val="Tahoma"/>
      <family val="2"/>
    </font>
    <font>
      <sz val="10"/>
      <color theme="1"/>
      <name val="Arial"/>
      <family val="2"/>
    </font>
    <font>
      <sz val="10"/>
      <color theme="7"/>
      <name val="Arial"/>
      <family val="2"/>
    </font>
    <font>
      <sz val="11"/>
      <color theme="7"/>
      <name val="Calibri"/>
      <family val="2"/>
      <scheme val="minor"/>
    </font>
    <font>
      <sz val="10"/>
      <color rgb="FFC00000"/>
      <name val="Arial"/>
      <family val="2"/>
    </font>
    <font>
      <sz val="11"/>
      <color theme="1"/>
      <name val="Arial"/>
      <family val="2"/>
    </font>
    <font>
      <u/>
      <sz val="11"/>
      <color theme="10"/>
      <name val="Arial"/>
      <family val="2"/>
    </font>
    <font>
      <i/>
      <sz val="11"/>
      <color rgb="FF7F7F7F"/>
      <name val="Arial"/>
      <family val="2"/>
    </font>
    <font>
      <sz val="10"/>
      <name val="Arial"/>
      <family val="2"/>
    </font>
    <font>
      <sz val="12"/>
      <color indexed="52"/>
      <name val="Arial"/>
      <family val="2"/>
    </font>
    <font>
      <sz val="10"/>
      <name val="Arial Cyr"/>
      <charset val="204"/>
    </font>
    <font>
      <b/>
      <sz val="9"/>
      <name val="Times New Roman"/>
      <family val="1"/>
    </font>
    <font>
      <b/>
      <sz val="12"/>
      <name val="Helv"/>
    </font>
    <font>
      <b/>
      <sz val="15"/>
      <color indexed="56"/>
      <name val="Arial"/>
      <family val="2"/>
    </font>
    <font>
      <i/>
      <sz val="12"/>
      <name val="Times New Roman"/>
      <family val="1"/>
    </font>
    <font>
      <b/>
      <sz val="13"/>
      <color indexed="56"/>
      <name val="Arial"/>
      <family val="2"/>
    </font>
    <font>
      <b/>
      <sz val="11"/>
      <color indexed="56"/>
      <name val="Arial"/>
      <family val="2"/>
    </font>
    <font>
      <sz val="12"/>
      <color indexed="20"/>
      <name val="Arial"/>
      <family val="2"/>
    </font>
    <font>
      <b/>
      <sz val="12"/>
      <color indexed="52"/>
      <name val="Arial"/>
      <family val="2"/>
    </font>
    <font>
      <sz val="12"/>
      <color indexed="10"/>
      <name val="Arial"/>
      <family val="2"/>
    </font>
    <font>
      <sz val="14"/>
      <name val="Arial"/>
      <family val="2"/>
    </font>
    <font>
      <b/>
      <sz val="10"/>
      <color indexed="18"/>
      <name val="Arial"/>
      <family val="2"/>
    </font>
    <font>
      <sz val="11"/>
      <color indexed="8"/>
      <name val="Arial"/>
      <family val="2"/>
    </font>
    <font>
      <sz val="10"/>
      <name val="Times New Roman"/>
      <family val="1"/>
    </font>
    <font>
      <b/>
      <sz val="12"/>
      <color indexed="8"/>
      <name val="Arial"/>
      <family val="2"/>
    </font>
    <font>
      <sz val="12"/>
      <color indexed="17"/>
      <name val="Arial"/>
      <family val="2"/>
    </font>
    <font>
      <b/>
      <sz val="18"/>
      <color indexed="56"/>
      <name val="Cambria"/>
      <family val="2"/>
    </font>
    <font>
      <b/>
      <sz val="14"/>
      <name val="Helv"/>
    </font>
    <font>
      <sz val="12"/>
      <color indexed="9"/>
      <name val="Arial"/>
      <family val="2"/>
    </font>
    <font>
      <i/>
      <sz val="12"/>
      <color indexed="23"/>
      <name val="Arial"/>
      <family val="2"/>
    </font>
    <font>
      <b/>
      <sz val="12"/>
      <color indexed="63"/>
      <name val="Arial"/>
      <family val="2"/>
    </font>
    <font>
      <b/>
      <sz val="12"/>
      <color indexed="12"/>
      <name val="Arial"/>
      <family val="2"/>
    </font>
    <font>
      <sz val="12"/>
      <color indexed="8"/>
      <name val="Arial"/>
      <family val="2"/>
    </font>
    <font>
      <sz val="12"/>
      <color indexed="60"/>
      <name val="Arial"/>
      <family val="2"/>
    </font>
    <font>
      <sz val="12"/>
      <color indexed="62"/>
      <name val="Arial"/>
      <family val="2"/>
    </font>
    <font>
      <u/>
      <sz val="10"/>
      <color theme="10"/>
      <name val="Arial"/>
      <family val="2"/>
    </font>
    <font>
      <u/>
      <sz val="11"/>
      <color theme="10"/>
      <name val="Calibri"/>
      <family val="2"/>
    </font>
    <font>
      <b/>
      <sz val="10"/>
      <color rgb="FFFF0000"/>
      <name val="Arial"/>
      <family val="2"/>
    </font>
    <font>
      <u/>
      <sz val="10"/>
      <color indexed="24"/>
      <name val="Arial"/>
      <family val="2"/>
    </font>
    <font>
      <sz val="11"/>
      <color indexed="8"/>
      <name val="Arial Mäori"/>
      <family val="2"/>
    </font>
    <font>
      <sz val="10"/>
      <name val="MS Sans Serif"/>
      <family val="2"/>
    </font>
    <font>
      <b/>
      <sz val="11"/>
      <color rgb="FFFF0000"/>
      <name val="Calibri"/>
      <family val="2"/>
      <scheme val="minor"/>
    </font>
    <font>
      <sz val="10"/>
      <color rgb="FFFF0000"/>
      <name val="Arial"/>
      <family val="2"/>
    </font>
    <font>
      <u/>
      <sz val="11"/>
      <color theme="10"/>
      <name val="Calibri"/>
      <family val="2"/>
      <scheme val="minor"/>
    </font>
    <font>
      <sz val="18"/>
      <color indexed="24"/>
      <name val="Arial"/>
      <family val="2"/>
    </font>
    <font>
      <sz val="8"/>
      <color indexed="24"/>
      <name val="Arial"/>
      <family val="2"/>
    </font>
    <font>
      <sz val="10"/>
      <name val="Arial Unicode MS"/>
      <family val="2"/>
    </font>
    <font>
      <b/>
      <sz val="11"/>
      <color theme="1"/>
      <name val="Calibri"/>
      <family val="2"/>
      <scheme val="minor"/>
    </font>
    <font>
      <b/>
      <sz val="11"/>
      <color rgb="FFC00000"/>
      <name val="Calibri"/>
      <family val="2"/>
      <scheme val="minor"/>
    </font>
    <font>
      <i/>
      <sz val="8"/>
      <color rgb="FF000000"/>
      <name val="Tahoma"/>
      <family val="2"/>
    </font>
    <font>
      <sz val="9"/>
      <color rgb="FF000000"/>
      <name val="Segoe UI"/>
      <family val="2"/>
    </font>
    <font>
      <b/>
      <sz val="12"/>
      <name val="Arial"/>
      <family val="2"/>
    </font>
    <font>
      <b/>
      <sz val="8"/>
      <name val="MS Sans Serif"/>
      <family val="2"/>
    </font>
    <font>
      <sz val="8"/>
      <name val="MS Sans Serif"/>
      <family val="2"/>
    </font>
    <font>
      <sz val="9"/>
      <name val="MS Sans Serif"/>
      <family val="2"/>
    </font>
    <font>
      <b/>
      <sz val="9"/>
      <name val="MS Sans Serif"/>
      <family val="2"/>
    </font>
  </fonts>
  <fills count="54">
    <fill>
      <patternFill patternType="none"/>
    </fill>
    <fill>
      <patternFill patternType="gray125"/>
    </fill>
    <fill>
      <patternFill patternType="solid">
        <fgColor indexed="22"/>
        <bgColor indexed="64"/>
      </patternFill>
    </fill>
    <fill>
      <patternFill patternType="solid">
        <fgColor indexed="42"/>
        <bgColor indexed="64"/>
      </patternFill>
    </fill>
    <fill>
      <patternFill patternType="solid">
        <fgColor indexed="9"/>
        <bgColor indexed="64"/>
      </patternFill>
    </fill>
    <fill>
      <patternFill patternType="solid">
        <fgColor rgb="FFD9D9D9"/>
        <bgColor indexed="64"/>
      </patternFill>
    </fill>
    <fill>
      <patternFill patternType="solid">
        <fgColor theme="0" tint="-0.14996795556505021"/>
        <bgColor indexed="64"/>
      </patternFill>
    </fill>
    <fill>
      <patternFill patternType="solid">
        <fgColor theme="0"/>
        <bgColor indexed="64"/>
      </patternFill>
    </fill>
    <fill>
      <patternFill patternType="solid">
        <fgColor theme="2" tint="-0.249977111117893"/>
        <bgColor indexed="64"/>
      </patternFill>
    </fill>
    <fill>
      <patternFill patternType="solid">
        <fgColor theme="1"/>
        <bgColor indexed="64"/>
      </patternFill>
    </fill>
    <fill>
      <patternFill patternType="solid">
        <fgColor indexed="45"/>
        <bgColor indexed="64"/>
      </patternFill>
    </fill>
    <fill>
      <patternFill patternType="solid">
        <fgColor indexed="49"/>
        <bgColor indexed="64"/>
      </patternFill>
    </fill>
    <fill>
      <patternFill patternType="solid">
        <fgColor indexed="47"/>
        <bgColor indexed="64"/>
      </patternFill>
    </fill>
    <fill>
      <patternFill patternType="solid">
        <fgColor indexed="52"/>
        <bgColor indexed="64"/>
      </patternFill>
    </fill>
    <fill>
      <patternFill patternType="solid">
        <fgColor indexed="53"/>
        <bgColor indexed="64"/>
      </patternFill>
    </fill>
    <fill>
      <patternFill patternType="solid">
        <fgColor indexed="11"/>
        <bgColor indexed="64"/>
      </patternFill>
    </fill>
    <fill>
      <patternFill patternType="solid">
        <fgColor indexed="10"/>
        <bgColor indexed="64"/>
      </patternFill>
    </fill>
    <fill>
      <patternFill patternType="solid">
        <fgColor indexed="55"/>
        <bgColor indexed="64"/>
      </patternFill>
    </fill>
    <fill>
      <patternFill patternType="solid">
        <fgColor indexed="44"/>
        <bgColor indexed="64"/>
      </patternFill>
    </fill>
    <fill>
      <patternFill patternType="solid">
        <fgColor indexed="26"/>
        <bgColor indexed="64"/>
      </patternFill>
    </fill>
    <fill>
      <patternFill patternType="solid">
        <fgColor indexed="29"/>
        <bgColor indexed="64"/>
      </patternFill>
    </fill>
    <fill>
      <patternFill patternType="solid">
        <fgColor indexed="51"/>
        <bgColor indexed="64"/>
      </patternFill>
    </fill>
    <fill>
      <patternFill patternType="solid">
        <fgColor indexed="31"/>
        <bgColor indexed="64"/>
      </patternFill>
    </fill>
    <fill>
      <patternFill patternType="solid">
        <fgColor indexed="27"/>
        <bgColor indexed="64"/>
      </patternFill>
    </fill>
    <fill>
      <patternFill patternType="solid">
        <fgColor indexed="43"/>
        <bgColor indexed="64"/>
      </patternFill>
    </fill>
    <fill>
      <patternFill patternType="solid">
        <fgColor indexed="36"/>
        <bgColor indexed="64"/>
      </patternFill>
    </fill>
    <fill>
      <patternFill patternType="solid">
        <fgColor indexed="57"/>
        <bgColor indexed="64"/>
      </patternFill>
    </fill>
    <fill>
      <patternFill patternType="solid">
        <fgColor indexed="46"/>
        <bgColor indexed="64"/>
      </patternFill>
    </fill>
    <fill>
      <patternFill patternType="lightGray">
        <fgColor indexed="9"/>
      </patternFill>
    </fill>
    <fill>
      <patternFill patternType="gray0625">
        <fgColor indexed="9"/>
      </patternFill>
    </fill>
    <fill>
      <patternFill patternType="solid">
        <fgColor indexed="62"/>
        <bgColor indexed="64"/>
      </patternFill>
    </fill>
    <fill>
      <patternFill patternType="solid">
        <fgColor indexed="3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74">
    <border>
      <left/>
      <right/>
      <top/>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thick">
        <color indexed="22"/>
      </bottom>
      <diagonal/>
    </border>
    <border>
      <left/>
      <right/>
      <top style="thin">
        <color indexed="62"/>
      </top>
      <bottom style="double">
        <color indexed="62"/>
      </bottom>
      <diagonal/>
    </border>
    <border>
      <left/>
      <right/>
      <top/>
      <bottom style="double">
        <color indexed="52"/>
      </bottom>
      <diagonal/>
    </border>
    <border>
      <left/>
      <right/>
      <top/>
      <bottom style="thick">
        <color indexed="62"/>
      </bottom>
      <diagonal/>
    </border>
    <border>
      <left style="thick">
        <color rgb="FF053D5F"/>
      </left>
      <right style="thin">
        <color rgb="FF053D5F"/>
      </right>
      <top style="thick">
        <color rgb="FF053D5F"/>
      </top>
      <bottom style="medium">
        <color indexed="64"/>
      </bottom>
      <diagonal/>
    </border>
    <border>
      <left style="thin">
        <color rgb="FF053D5F"/>
      </left>
      <right style="thin">
        <color rgb="FF053D5F"/>
      </right>
      <top style="thick">
        <color rgb="FF053D5F"/>
      </top>
      <bottom style="medium">
        <color indexed="64"/>
      </bottom>
      <diagonal/>
    </border>
    <border>
      <left style="thin">
        <color rgb="FF053D5F"/>
      </left>
      <right style="thick">
        <color rgb="FF053D5F"/>
      </right>
      <top style="thick">
        <color rgb="FF053D5F"/>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top style="thin">
        <color indexed="64"/>
      </top>
      <bottom style="double">
        <color indexed="64"/>
      </bottom>
      <diagonal/>
    </border>
  </borders>
  <cellStyleXfs count="611">
    <xf numFmtId="0" fontId="0" fillId="0" borderId="0"/>
    <xf numFmtId="0" fontId="22" fillId="0" borderId="0">
      <protection locked="0"/>
    </xf>
    <xf numFmtId="0" fontId="23" fillId="0" borderId="0" applyNumberFormat="0" applyFont="0" applyFill="0" applyBorder="0" applyProtection="0">
      <alignment horizontal="right"/>
    </xf>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3" fontId="24" fillId="0" borderId="0" applyFont="0" applyFill="0" applyBorder="0" applyAlignment="0" applyProtection="0"/>
    <xf numFmtId="4" fontId="25" fillId="0" borderId="0" applyFont="0" applyFill="0" applyBorder="0" applyAlignment="0" applyProtection="0"/>
    <xf numFmtId="174" fontId="24" fillId="0" borderId="0" applyFont="0" applyFill="0" applyBorder="0" applyAlignment="0" applyProtection="0"/>
    <xf numFmtId="175" fontId="26" fillId="0" borderId="0" applyFont="0" applyFill="0" applyBorder="0" applyAlignment="0" applyProtection="0"/>
    <xf numFmtId="15" fontId="26" fillId="0" borderId="0" applyFont="0" applyFill="0" applyBorder="0" applyProtection="0">
      <alignment horizontal="right"/>
    </xf>
    <xf numFmtId="2" fontId="24" fillId="0" borderId="0" applyFont="0" applyFill="0" applyBorder="0" applyAlignment="0" applyProtection="0"/>
    <xf numFmtId="176" fontId="27" fillId="0" borderId="0">
      <protection locked="0"/>
    </xf>
    <xf numFmtId="0" fontId="28" fillId="0" borderId="0" applyNumberFormat="0" applyFill="0" applyBorder="0" applyAlignment="0" applyProtection="0"/>
    <xf numFmtId="0" fontId="33"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4" fontId="29" fillId="0" borderId="1">
      <alignment horizontal="right" vertical="center"/>
    </xf>
    <xf numFmtId="177" fontId="27" fillId="0" borderId="0">
      <protection locked="0"/>
    </xf>
    <xf numFmtId="0" fontId="16" fillId="0" borderId="0"/>
    <xf numFmtId="0" fontId="17" fillId="0" borderId="0"/>
    <xf numFmtId="0" fontId="16" fillId="0" borderId="0"/>
    <xf numFmtId="0" fontId="17" fillId="0" borderId="0">
      <alignment vertical="top"/>
    </xf>
    <xf numFmtId="0" fontId="56" fillId="0" borderId="0"/>
    <xf numFmtId="0" fontId="56" fillId="0" borderId="0"/>
    <xf numFmtId="0" fontId="56" fillId="0" borderId="0"/>
    <xf numFmtId="9" fontId="16" fillId="0" borderId="0" applyFont="0" applyFill="0" applyBorder="0" applyAlignment="0" applyProtection="0"/>
    <xf numFmtId="9" fontId="56" fillId="0" borderId="0" applyFont="0" applyFill="0" applyBorder="0" applyAlignment="0" applyProtection="0"/>
    <xf numFmtId="10" fontId="26" fillId="0" borderId="0" applyFont="0" applyFill="0" applyBorder="0" applyAlignment="0" applyProtection="0"/>
    <xf numFmtId="0" fontId="30" fillId="0" borderId="0">
      <alignment vertical="top"/>
    </xf>
    <xf numFmtId="4" fontId="23" fillId="0" borderId="2" applyNumberFormat="0" applyFont="0" applyFill="0" applyAlignment="0" applyProtection="0"/>
    <xf numFmtId="2" fontId="22" fillId="1" borderId="3" applyNumberFormat="0" applyBorder="0" applyProtection="0">
      <alignment horizontal="left"/>
    </xf>
    <xf numFmtId="178" fontId="26" fillId="0" borderId="0" applyFont="0" applyFill="0" applyBorder="0" applyAlignment="0" applyProtection="0"/>
    <xf numFmtId="164" fontId="55" fillId="0" borderId="0" applyFont="0" applyFill="0" applyBorder="0" applyAlignment="0" applyProtection="0"/>
    <xf numFmtId="0" fontId="69" fillId="0" borderId="0"/>
    <xf numFmtId="164" fontId="69" fillId="0" borderId="0" applyFont="0" applyFill="0" applyBorder="0" applyAlignment="0" applyProtection="0"/>
    <xf numFmtId="0" fontId="69" fillId="0" borderId="0"/>
    <xf numFmtId="0" fontId="70" fillId="0" borderId="0" applyNumberFormat="0" applyFill="0" applyBorder="0" applyAlignment="0" applyProtection="0"/>
    <xf numFmtId="0" fontId="69" fillId="0" borderId="0"/>
    <xf numFmtId="0" fontId="16" fillId="0" borderId="0"/>
    <xf numFmtId="9" fontId="69" fillId="0" borderId="0" applyFont="0" applyFill="0" applyBorder="0" applyAlignment="0" applyProtection="0"/>
    <xf numFmtId="0" fontId="14" fillId="0" borderId="0"/>
    <xf numFmtId="0" fontId="33" fillId="0" borderId="0" applyNumberFormat="0" applyFill="0" applyBorder="0" applyAlignment="0" applyProtection="0">
      <alignment vertical="top"/>
      <protection locked="0"/>
    </xf>
    <xf numFmtId="0" fontId="16" fillId="0" borderId="0">
      <alignment vertical="top"/>
    </xf>
    <xf numFmtId="164" fontId="14" fillId="0" borderId="0" applyFont="0" applyFill="0" applyBorder="0" applyAlignment="0" applyProtection="0"/>
    <xf numFmtId="9" fontId="14" fillId="0" borderId="0" applyFont="0" applyFill="0" applyBorder="0" applyAlignment="0" applyProtection="0"/>
    <xf numFmtId="0" fontId="71" fillId="0" borderId="0" applyNumberFormat="0" applyFill="0" applyBorder="0" applyAlignment="0" applyProtection="0"/>
    <xf numFmtId="0" fontId="13" fillId="0" borderId="0"/>
    <xf numFmtId="164" fontId="13" fillId="0" borderId="0" applyFont="0" applyFill="0" applyBorder="0" applyAlignment="0" applyProtection="0"/>
    <xf numFmtId="9" fontId="13" fillId="0" borderId="0" applyFont="0" applyFill="0" applyBorder="0" applyAlignment="0" applyProtection="0"/>
    <xf numFmtId="164" fontId="72" fillId="0" borderId="0" applyFont="0" applyFill="0" applyBorder="0" applyAlignment="0" applyProtection="0"/>
    <xf numFmtId="164" fontId="16" fillId="0" borderId="0" applyFont="0" applyFill="0" applyBorder="0" applyAlignment="0" applyProtection="0"/>
    <xf numFmtId="9" fontId="72" fillId="0" borderId="0" applyFont="0" applyFill="0" applyBorder="0" applyAlignment="0" applyProtection="0"/>
    <xf numFmtId="0" fontId="72" fillId="0" borderId="0"/>
    <xf numFmtId="0" fontId="12" fillId="0" borderId="0"/>
    <xf numFmtId="0" fontId="11" fillId="0" borderId="0"/>
    <xf numFmtId="0" fontId="10" fillId="0" borderId="0"/>
    <xf numFmtId="169" fontId="16" fillId="0" borderId="0" applyFont="0" applyFill="0" applyBorder="0" applyAlignment="0" applyProtection="0">
      <alignment horizontal="left"/>
    </xf>
    <xf numFmtId="0" fontId="96" fillId="10" borderId="0" applyNumberFormat="0" applyBorder="0" applyAlignment="0" applyProtection="0"/>
    <xf numFmtId="0" fontId="10" fillId="0" borderId="0"/>
    <xf numFmtId="0" fontId="89" fillId="3" borderId="0" applyNumberFormat="0" applyBorder="0" applyAlignment="0" applyProtection="0"/>
    <xf numFmtId="0" fontId="69" fillId="0" borderId="0"/>
    <xf numFmtId="0" fontId="92" fillId="11" borderId="0" applyNumberFormat="0" applyBorder="0" applyAlignment="0" applyProtection="0"/>
    <xf numFmtId="0" fontId="98" fillId="12" borderId="58" applyNumberFormat="0" applyAlignment="0" applyProtection="0"/>
    <xf numFmtId="9" fontId="10" fillId="0" borderId="0" applyFont="0" applyFill="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6" fillId="15" borderId="0" applyNumberFormat="0" applyBorder="0" applyAlignment="0" applyProtection="0"/>
    <xf numFmtId="0" fontId="92" fillId="16" borderId="0" applyNumberFormat="0" applyBorder="0" applyAlignment="0" applyProtection="0"/>
    <xf numFmtId="189" fontId="16" fillId="0" borderId="0" applyFont="0" applyFill="0" applyBorder="0" applyAlignment="0" applyProtection="0"/>
    <xf numFmtId="0" fontId="10" fillId="0" borderId="0"/>
    <xf numFmtId="0" fontId="98" fillId="12" borderId="58" applyNumberFormat="0" applyAlignment="0" applyProtection="0"/>
    <xf numFmtId="0" fontId="82" fillId="2" borderId="58" applyNumberFormat="0" applyAlignment="0" applyProtection="0"/>
    <xf numFmtId="164" fontId="16" fillId="0" borderId="0" applyFont="0" applyFill="0" applyBorder="0" applyAlignment="0" applyProtection="0">
      <alignment wrapText="1"/>
    </xf>
    <xf numFmtId="0" fontId="96" fillId="15" borderId="0" applyNumberFormat="0" applyBorder="0" applyAlignment="0" applyProtection="0"/>
    <xf numFmtId="0" fontId="96" fillId="18" borderId="0" applyNumberFormat="0" applyBorder="0" applyAlignment="0" applyProtection="0"/>
    <xf numFmtId="0" fontId="98" fillId="12" borderId="58" applyNumberFormat="0" applyAlignment="0" applyProtection="0"/>
    <xf numFmtId="0" fontId="16" fillId="0" borderId="0"/>
    <xf numFmtId="0" fontId="96" fillId="19" borderId="59" applyNumberFormat="0" applyFont="0" applyAlignment="0" applyProtection="0"/>
    <xf numFmtId="0" fontId="69" fillId="0" borderId="0"/>
    <xf numFmtId="0" fontId="98" fillId="12" borderId="58" applyNumberFormat="0" applyAlignment="0" applyProtection="0"/>
    <xf numFmtId="186" fontId="84" fillId="0" borderId="0">
      <alignment horizontal="left" vertical="center"/>
    </xf>
    <xf numFmtId="0" fontId="80" fillId="0" borderId="60" applyNumberFormat="0" applyFill="0" applyAlignment="0" applyProtection="0"/>
    <xf numFmtId="0" fontId="80" fillId="0" borderId="0" applyNumberFormat="0" applyFill="0" applyBorder="0" applyAlignment="0" applyProtection="0"/>
    <xf numFmtId="192" fontId="16" fillId="0" borderId="0" applyFont="0" applyFill="0" applyBorder="0" applyAlignment="0" applyProtection="0">
      <alignment horizontal="left"/>
    </xf>
    <xf numFmtId="164" fontId="16" fillId="0" borderId="0" applyFont="0" applyFill="0" applyBorder="0" applyAlignment="0" applyProtection="0"/>
    <xf numFmtId="190" fontId="16" fillId="0" borderId="0" applyFont="0" applyFill="0" applyBorder="0" applyAlignment="0" applyProtection="0"/>
    <xf numFmtId="0" fontId="96" fillId="18" borderId="0" applyNumberFormat="0" applyBorder="0" applyAlignment="0" applyProtection="0"/>
    <xf numFmtId="0" fontId="92" fillId="13" borderId="0" applyNumberFormat="0" applyBorder="0" applyAlignment="0" applyProtection="0"/>
    <xf numFmtId="0" fontId="94" fillId="2" borderId="61" applyNumberFormat="0" applyAlignment="0" applyProtection="0"/>
    <xf numFmtId="191" fontId="16" fillId="0" borderId="0" applyFont="0" applyFill="0" applyBorder="0" applyAlignment="0" applyProtection="0">
      <alignment horizontal="left"/>
    </xf>
    <xf numFmtId="0" fontId="96" fillId="21" borderId="0" applyNumberFormat="0" applyBorder="0" applyAlignment="0" applyProtection="0"/>
    <xf numFmtId="0" fontId="49" fillId="17" borderId="62" applyNumberFormat="0" applyAlignment="0" applyProtection="0"/>
    <xf numFmtId="0" fontId="96" fillId="22" borderId="0" applyNumberFormat="0" applyBorder="0" applyAlignment="0" applyProtection="0"/>
    <xf numFmtId="0" fontId="16" fillId="0" borderId="0"/>
    <xf numFmtId="4" fontId="29" fillId="23" borderId="4">
      <alignment horizontal="right" vertical="center"/>
    </xf>
    <xf numFmtId="0" fontId="92" fillId="16" borderId="0" applyNumberFormat="0" applyBorder="0" applyAlignment="0" applyProtection="0"/>
    <xf numFmtId="0" fontId="98" fillId="12" borderId="58" applyNumberFormat="0" applyAlignment="0" applyProtection="0"/>
    <xf numFmtId="0" fontId="10" fillId="0" borderId="0"/>
    <xf numFmtId="0" fontId="96" fillId="19" borderId="59" applyNumberFormat="0" applyFont="0" applyAlignment="0" applyProtection="0"/>
    <xf numFmtId="0" fontId="96" fillId="18" borderId="0" applyNumberFormat="0" applyBorder="0" applyAlignment="0" applyProtection="0"/>
    <xf numFmtId="0" fontId="15" fillId="0" borderId="0"/>
    <xf numFmtId="0" fontId="92" fillId="11" borderId="0" applyNumberFormat="0" applyBorder="0" applyAlignment="0" applyProtection="0"/>
    <xf numFmtId="49" fontId="16" fillId="0" borderId="0" applyFill="0" applyBorder="0" applyProtection="0">
      <alignment horizontal="left"/>
    </xf>
    <xf numFmtId="9" fontId="86" fillId="0" borderId="0" applyFont="0" applyFill="0" applyBorder="0" applyAlignment="0" applyProtection="0"/>
    <xf numFmtId="0" fontId="92" fillId="13" borderId="0" applyNumberFormat="0" applyBorder="0" applyAlignment="0" applyProtection="0"/>
    <xf numFmtId="0" fontId="93" fillId="0" borderId="0" applyNumberFormat="0" applyFill="0" applyBorder="0" applyAlignment="0" applyProtection="0"/>
    <xf numFmtId="0" fontId="99" fillId="0" borderId="0" applyNumberFormat="0" applyFill="0" applyBorder="0" applyAlignment="0" applyProtection="0">
      <alignment vertical="top"/>
      <protection locked="0"/>
    </xf>
    <xf numFmtId="0" fontId="97" fillId="24" borderId="0" applyNumberFormat="0" applyBorder="0" applyAlignment="0" applyProtection="0"/>
    <xf numFmtId="169" fontId="16" fillId="0" borderId="0" applyFont="0" applyFill="0" applyBorder="0" applyAlignment="0" applyProtection="0">
      <alignment horizontal="left"/>
    </xf>
    <xf numFmtId="0" fontId="49" fillId="17" borderId="62" applyNumberFormat="0" applyAlignment="0" applyProtection="0"/>
    <xf numFmtId="0" fontId="92" fillId="25" borderId="0" applyNumberFormat="0" applyBorder="0" applyAlignment="0" applyProtection="0"/>
    <xf numFmtId="0" fontId="10" fillId="0" borderId="0"/>
    <xf numFmtId="0" fontId="95" fillId="24" borderId="0">
      <alignment horizontal="left" vertical="center" indent="1"/>
    </xf>
    <xf numFmtId="0" fontId="92" fillId="25" borderId="0" applyNumberFormat="0" applyBorder="0" applyAlignment="0" applyProtection="0"/>
    <xf numFmtId="0" fontId="92" fillId="13" borderId="0" applyNumberFormat="0" applyBorder="0" applyAlignment="0" applyProtection="0"/>
    <xf numFmtId="0" fontId="96" fillId="23"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9" fontId="86" fillId="0" borderId="0" applyFont="0" applyFill="0" applyBorder="0" applyAlignment="0" applyProtection="0"/>
    <xf numFmtId="0" fontId="94" fillId="2" borderId="61" applyNumberFormat="0" applyAlignment="0" applyProtection="0"/>
    <xf numFmtId="0" fontId="79" fillId="0" borderId="63" applyNumberFormat="0" applyFill="0" applyAlignment="0" applyProtection="0"/>
    <xf numFmtId="0" fontId="10" fillId="0" borderId="0"/>
    <xf numFmtId="0" fontId="92" fillId="25" borderId="0" applyNumberFormat="0" applyBorder="0" applyAlignment="0" applyProtection="0"/>
    <xf numFmtId="0" fontId="92" fillId="15" borderId="0" applyNumberFormat="0" applyBorder="0" applyAlignment="0" applyProtection="0"/>
    <xf numFmtId="0" fontId="16" fillId="0" borderId="0"/>
    <xf numFmtId="9" fontId="16" fillId="0" borderId="0" applyFont="0" applyFill="0" applyBorder="0" applyAlignment="0" applyProtection="0"/>
    <xf numFmtId="0" fontId="92" fillId="25" borderId="0" applyNumberFormat="0" applyBorder="0" applyAlignment="0" applyProtection="0"/>
    <xf numFmtId="0" fontId="83" fillId="0" borderId="0" applyNumberFormat="0" applyFill="0" applyBorder="0" applyAlignment="0" applyProtection="0"/>
    <xf numFmtId="0" fontId="92" fillId="15" borderId="0" applyNumberFormat="0" applyBorder="0" applyAlignment="0" applyProtection="0"/>
    <xf numFmtId="0" fontId="97" fillId="24" borderId="0" applyNumberFormat="0" applyBorder="0" applyAlignment="0" applyProtection="0"/>
    <xf numFmtId="0" fontId="82" fillId="2" borderId="58" applyNumberFormat="0" applyAlignment="0" applyProtection="0"/>
    <xf numFmtId="0" fontId="10" fillId="0" borderId="0"/>
    <xf numFmtId="0" fontId="82" fillId="2" borderId="58" applyNumberFormat="0" applyAlignment="0" applyProtection="0"/>
    <xf numFmtId="0" fontId="98" fillId="12" borderId="58" applyNumberFormat="0" applyAlignment="0" applyProtection="0"/>
    <xf numFmtId="0" fontId="92" fillId="14" borderId="0" applyNumberFormat="0" applyBorder="0" applyAlignment="0" applyProtection="0"/>
    <xf numFmtId="0" fontId="96" fillId="27" borderId="0" applyNumberFormat="0" applyBorder="0" applyAlignment="0" applyProtection="0"/>
    <xf numFmtId="0" fontId="96" fillId="19" borderId="59" applyNumberFormat="0" applyFont="0" applyAlignment="0" applyProtection="0"/>
    <xf numFmtId="0" fontId="97" fillId="24" borderId="0" applyNumberFormat="0" applyBorder="0" applyAlignment="0" applyProtection="0"/>
    <xf numFmtId="0" fontId="82" fillId="2" borderId="58" applyNumberFormat="0" applyAlignment="0" applyProtection="0"/>
    <xf numFmtId="0" fontId="96" fillId="23" borderId="0" applyNumberFormat="0" applyBorder="0" applyAlignment="0" applyProtection="0"/>
    <xf numFmtId="0" fontId="96" fillId="27" borderId="0" applyNumberFormat="0" applyBorder="0" applyAlignment="0" applyProtection="0"/>
    <xf numFmtId="0" fontId="92" fillId="16" borderId="0" applyNumberFormat="0" applyBorder="0" applyAlignment="0" applyProtection="0"/>
    <xf numFmtId="0" fontId="88" fillId="0" borderId="64" applyNumberFormat="0" applyFill="0" applyAlignment="0" applyProtection="0"/>
    <xf numFmtId="49" fontId="16" fillId="0" borderId="0" applyFill="0" applyBorder="0" applyProtection="0">
      <alignment horizontal="left"/>
    </xf>
    <xf numFmtId="0" fontId="96" fillId="21" borderId="0" applyNumberFormat="0" applyBorder="0" applyAlignment="0" applyProtection="0"/>
    <xf numFmtId="0" fontId="98" fillId="12" borderId="58" applyNumberFormat="0" applyAlignment="0" applyProtection="0"/>
    <xf numFmtId="0" fontId="96" fillId="19" borderId="59" applyNumberFormat="0" applyFont="0" applyAlignment="0" applyProtection="0"/>
    <xf numFmtId="192" fontId="16" fillId="0" borderId="0" applyFont="0" applyFill="0" applyBorder="0" applyAlignment="0" applyProtection="0">
      <alignment horizontal="left"/>
    </xf>
    <xf numFmtId="0" fontId="92" fillId="11" borderId="0" applyNumberFormat="0" applyBorder="0" applyAlignment="0" applyProtection="0"/>
    <xf numFmtId="0" fontId="96" fillId="21" borderId="0" applyNumberFormat="0" applyBorder="0" applyAlignment="0" applyProtection="0"/>
    <xf numFmtId="0" fontId="99" fillId="0" borderId="0" applyNumberFormat="0" applyFill="0" applyBorder="0" applyAlignment="0" applyProtection="0">
      <alignment vertical="top"/>
      <protection locked="0"/>
    </xf>
    <xf numFmtId="0" fontId="94" fillId="2" borderId="61" applyNumberFormat="0" applyAlignment="0" applyProtection="0"/>
    <xf numFmtId="0" fontId="91" fillId="0" borderId="0">
      <alignment horizontal="left" vertical="top"/>
    </xf>
    <xf numFmtId="0" fontId="96" fillId="10" borderId="0" applyNumberFormat="0" applyBorder="0" applyAlignment="0" applyProtection="0"/>
    <xf numFmtId="0" fontId="92" fillId="20" borderId="0" applyNumberFormat="0" applyBorder="0" applyAlignment="0" applyProtection="0"/>
    <xf numFmtId="0" fontId="27" fillId="0" borderId="0">
      <alignment horizontal="right"/>
    </xf>
    <xf numFmtId="0" fontId="81" fillId="10" borderId="0" applyNumberFormat="0" applyBorder="0" applyAlignment="0" applyProtection="0"/>
    <xf numFmtId="188" fontId="16" fillId="0" borderId="0" applyFont="0" applyFill="0" applyBorder="0" applyAlignment="0" applyProtection="0"/>
    <xf numFmtId="169" fontId="16" fillId="0" borderId="0" applyFont="0" applyFill="0" applyBorder="0" applyAlignment="0" applyProtection="0">
      <alignment horizontal="left"/>
    </xf>
    <xf numFmtId="193" fontId="85" fillId="28" borderId="0" applyNumberFormat="0" applyBorder="0">
      <protection locked="0"/>
    </xf>
    <xf numFmtId="0" fontId="82" fillId="2" borderId="58" applyNumberFormat="0" applyAlignment="0" applyProtection="0"/>
    <xf numFmtId="0" fontId="92" fillId="11" borderId="0" applyNumberFormat="0" applyBorder="0" applyAlignment="0" applyProtection="0"/>
    <xf numFmtId="0" fontId="92" fillId="20" borderId="0" applyNumberFormat="0" applyBorder="0" applyAlignment="0" applyProtection="0"/>
    <xf numFmtId="0" fontId="10" fillId="0" borderId="0"/>
    <xf numFmtId="0" fontId="94" fillId="2" borderId="61" applyNumberFormat="0" applyAlignment="0" applyProtection="0"/>
    <xf numFmtId="193" fontId="31" fillId="29" borderId="0" applyNumberFormat="0" applyBorder="0">
      <protection locked="0"/>
    </xf>
    <xf numFmtId="0" fontId="96" fillId="20" borderId="0" applyNumberFormat="0" applyBorder="0" applyAlignment="0" applyProtection="0"/>
    <xf numFmtId="0" fontId="10" fillId="0" borderId="0"/>
    <xf numFmtId="191" fontId="16" fillId="0" borderId="0" applyFont="0" applyFill="0" applyBorder="0" applyAlignment="0" applyProtection="0">
      <alignment horizontal="left"/>
    </xf>
    <xf numFmtId="0" fontId="98" fillId="12" borderId="58" applyNumberFormat="0" applyAlignment="0" applyProtection="0"/>
    <xf numFmtId="0" fontId="49" fillId="17" borderId="62" applyNumberFormat="0" applyAlignment="0" applyProtection="0"/>
    <xf numFmtId="164" fontId="16" fillId="0" borderId="0" applyFont="0" applyFill="0" applyBorder="0" applyAlignment="0" applyProtection="0"/>
    <xf numFmtId="0" fontId="96" fillId="19" borderId="59" applyNumberFormat="0" applyFont="0" applyAlignment="0" applyProtection="0"/>
    <xf numFmtId="0" fontId="10" fillId="0" borderId="0"/>
    <xf numFmtId="0" fontId="92" fillId="30" borderId="0" applyNumberFormat="0" applyBorder="0" applyAlignment="0" applyProtection="0"/>
    <xf numFmtId="0" fontId="96" fillId="12" borderId="0" applyNumberFormat="0" applyBorder="0" applyAlignment="0" applyProtection="0"/>
    <xf numFmtId="0" fontId="92" fillId="11" borderId="0" applyNumberFormat="0" applyBorder="0" applyAlignment="0" applyProtection="0"/>
    <xf numFmtId="0" fontId="96" fillId="19" borderId="59" applyNumberFormat="0" applyFont="0" applyAlignment="0" applyProtection="0"/>
    <xf numFmtId="0" fontId="82" fillId="2" borderId="58" applyNumberFormat="0" applyAlignment="0" applyProtection="0"/>
    <xf numFmtId="0" fontId="92" fillId="26" borderId="0" applyNumberFormat="0" applyBorder="0" applyAlignment="0" applyProtection="0"/>
    <xf numFmtId="0" fontId="92" fillId="20" borderId="0" applyNumberFormat="0" applyBorder="0" applyAlignment="0" applyProtection="0"/>
    <xf numFmtId="0" fontId="96" fillId="21" borderId="0" applyNumberFormat="0" applyBorder="0" applyAlignment="0" applyProtection="0"/>
    <xf numFmtId="0" fontId="16" fillId="0" borderId="0"/>
    <xf numFmtId="0" fontId="96" fillId="22" borderId="0" applyNumberFormat="0" applyBorder="0" applyAlignment="0" applyProtection="0"/>
    <xf numFmtId="0" fontId="96" fillId="20" borderId="0" applyNumberFormat="0" applyBorder="0" applyAlignment="0" applyProtection="0"/>
    <xf numFmtId="0" fontId="10" fillId="0" borderId="0"/>
    <xf numFmtId="0" fontId="10" fillId="0" borderId="0"/>
    <xf numFmtId="0" fontId="96" fillId="20" borderId="0" applyNumberFormat="0" applyBorder="0" applyAlignment="0" applyProtection="0"/>
    <xf numFmtId="0" fontId="82" fillId="2" borderId="58" applyNumberFormat="0" applyAlignment="0" applyProtection="0"/>
    <xf numFmtId="0" fontId="92" fillId="26" borderId="0" applyNumberFormat="0" applyBorder="0" applyAlignment="0" applyProtection="0"/>
    <xf numFmtId="0" fontId="96" fillId="3" borderId="0" applyNumberFormat="0" applyBorder="0" applyAlignment="0" applyProtection="0"/>
    <xf numFmtId="186" fontId="87" fillId="0" borderId="0" applyFill="0" applyBorder="0" applyAlignment="0" applyProtection="0"/>
    <xf numFmtId="0" fontId="96" fillId="19" borderId="59" applyNumberFormat="0" applyFont="0" applyAlignment="0" applyProtection="0"/>
    <xf numFmtId="0" fontId="96" fillId="23" borderId="0" applyNumberFormat="0" applyBorder="0" applyAlignment="0" applyProtection="0"/>
    <xf numFmtId="0" fontId="96" fillId="27" borderId="0" applyNumberFormat="0" applyBorder="0" applyAlignment="0" applyProtection="0"/>
    <xf numFmtId="0" fontId="10" fillId="0" borderId="0"/>
    <xf numFmtId="0" fontId="92" fillId="25" borderId="0" applyNumberFormat="0" applyBorder="0" applyAlignment="0" applyProtection="0"/>
    <xf numFmtId="9" fontId="69" fillId="0" borderId="0" applyFont="0" applyFill="0" applyBorder="0" applyAlignment="0" applyProtection="0"/>
    <xf numFmtId="0" fontId="69" fillId="0" borderId="0"/>
    <xf numFmtId="0" fontId="82" fillId="2" borderId="58" applyNumberFormat="0" applyAlignment="0" applyProtection="0"/>
    <xf numFmtId="0" fontId="10" fillId="0" borderId="0"/>
    <xf numFmtId="0" fontId="96" fillId="27" borderId="0" applyNumberFormat="0" applyBorder="0" applyAlignment="0" applyProtection="0"/>
    <xf numFmtId="0" fontId="49" fillId="17" borderId="62" applyNumberFormat="0" applyAlignment="0" applyProtection="0"/>
    <xf numFmtId="0" fontId="81" fillId="10" borderId="0" applyNumberFormat="0" applyBorder="0" applyAlignment="0" applyProtection="0"/>
    <xf numFmtId="0" fontId="92" fillId="31" borderId="0" applyNumberFormat="0" applyBorder="0" applyAlignment="0" applyProtection="0"/>
    <xf numFmtId="0" fontId="92" fillId="31" borderId="0" applyNumberFormat="0" applyBorder="0" applyAlignment="0" applyProtection="0"/>
    <xf numFmtId="13" fontId="16" fillId="0" borderId="0" applyFont="0" applyFill="0" applyProtection="0"/>
    <xf numFmtId="0" fontId="69" fillId="0" borderId="0"/>
    <xf numFmtId="164" fontId="16" fillId="0" borderId="0" applyFont="0" applyFill="0" applyBorder="0" applyAlignment="0" applyProtection="0"/>
    <xf numFmtId="0" fontId="92" fillId="30" borderId="0" applyNumberFormat="0" applyBorder="0" applyAlignment="0" applyProtection="0"/>
    <xf numFmtId="0" fontId="29" fillId="17" borderId="4"/>
    <xf numFmtId="0" fontId="98" fillId="12" borderId="58" applyNumberFormat="0" applyAlignment="0" applyProtection="0"/>
    <xf numFmtId="0" fontId="96" fillId="10" borderId="0" applyNumberFormat="0" applyBorder="0" applyAlignment="0" applyProtection="0"/>
    <xf numFmtId="0" fontId="94" fillId="2" borderId="61" applyNumberFormat="0" applyAlignment="0" applyProtection="0"/>
    <xf numFmtId="0" fontId="10" fillId="0" borderId="0"/>
    <xf numFmtId="0" fontId="10" fillId="0" borderId="0"/>
    <xf numFmtId="0" fontId="81" fillId="10" borderId="0" applyNumberFormat="0" applyBorder="0" applyAlignment="0" applyProtection="0"/>
    <xf numFmtId="0" fontId="76" fillId="0" borderId="0">
      <alignment horizontal="left"/>
    </xf>
    <xf numFmtId="0" fontId="82" fillId="2" borderId="58" applyNumberFormat="0" applyAlignment="0" applyProtection="0"/>
    <xf numFmtId="164" fontId="10" fillId="0" borderId="0" applyFont="0" applyFill="0" applyBorder="0" applyAlignment="0" applyProtection="0"/>
    <xf numFmtId="185" fontId="16" fillId="0" borderId="0" applyFont="0" applyFill="0" applyBorder="0" applyAlignment="0" applyProtection="0"/>
    <xf numFmtId="0" fontId="89" fillId="3" borderId="0" applyNumberFormat="0" applyBorder="0" applyAlignment="0" applyProtection="0"/>
    <xf numFmtId="0" fontId="16" fillId="24" borderId="0" applyNumberFormat="0" applyFont="0" applyBorder="0" applyAlignment="0"/>
    <xf numFmtId="165" fontId="16" fillId="0" borderId="0" applyFont="0" applyFill="0" applyBorder="0" applyAlignment="0" applyProtection="0">
      <alignment wrapText="1"/>
    </xf>
    <xf numFmtId="49" fontId="16" fillId="0" borderId="0" applyFill="0" applyBorder="0" applyProtection="0">
      <alignment horizontal="left"/>
    </xf>
    <xf numFmtId="0" fontId="98" fillId="12" borderId="58" applyNumberFormat="0" applyAlignment="0" applyProtection="0"/>
    <xf numFmtId="0" fontId="82" fillId="2" borderId="58" applyNumberFormat="0" applyAlignment="0" applyProtection="0"/>
    <xf numFmtId="0" fontId="92" fillId="16" borderId="0" applyNumberFormat="0" applyBorder="0" applyAlignment="0" applyProtection="0"/>
    <xf numFmtId="9" fontId="65" fillId="0" borderId="0" applyFont="0" applyFill="0" applyBorder="0" applyAlignment="0" applyProtection="0"/>
    <xf numFmtId="0" fontId="90" fillId="0" borderId="0" applyNumberFormat="0" applyFill="0" applyBorder="0" applyAlignment="0" applyProtection="0"/>
    <xf numFmtId="0" fontId="96" fillId="3" borderId="0" applyNumberFormat="0" applyBorder="0" applyAlignment="0" applyProtection="0"/>
    <xf numFmtId="0" fontId="82" fillId="2" borderId="58" applyNumberFormat="0" applyAlignment="0" applyProtection="0"/>
    <xf numFmtId="0" fontId="96" fillId="10" borderId="0" applyNumberFormat="0" applyBorder="0" applyAlignment="0" applyProtection="0"/>
    <xf numFmtId="191" fontId="16" fillId="0" borderId="0" applyFont="0" applyFill="0" applyBorder="0" applyAlignment="0" applyProtection="0">
      <alignment horizontal="left"/>
    </xf>
    <xf numFmtId="0" fontId="73" fillId="0" borderId="65" applyNumberFormat="0" applyFill="0" applyAlignment="0" applyProtection="0"/>
    <xf numFmtId="0" fontId="92" fillId="31" borderId="0" applyNumberFormat="0" applyBorder="0" applyAlignment="0" applyProtection="0"/>
    <xf numFmtId="191" fontId="16" fillId="0" borderId="0" applyFont="0" applyFill="0" applyBorder="0" applyAlignment="0" applyProtection="0">
      <alignment horizontal="left"/>
    </xf>
    <xf numFmtId="192" fontId="16" fillId="0" borderId="0" applyFont="0" applyFill="0" applyBorder="0" applyAlignment="0" applyProtection="0">
      <alignment horizontal="left"/>
    </xf>
    <xf numFmtId="0" fontId="16" fillId="0" borderId="0"/>
    <xf numFmtId="0" fontId="96" fillId="22" borderId="0" applyNumberFormat="0" applyBorder="0" applyAlignment="0" applyProtection="0"/>
    <xf numFmtId="0" fontId="96" fillId="27" borderId="0" applyNumberFormat="0" applyBorder="0" applyAlignment="0" applyProtection="0"/>
    <xf numFmtId="0" fontId="16" fillId="0" borderId="0"/>
    <xf numFmtId="0" fontId="96" fillId="15" borderId="0" applyNumberFormat="0" applyBorder="0" applyAlignment="0" applyProtection="0"/>
    <xf numFmtId="0" fontId="92" fillId="15" borderId="0" applyNumberFormat="0" applyBorder="0" applyAlignment="0" applyProtection="0"/>
    <xf numFmtId="9" fontId="69" fillId="0" borderId="0" applyFont="0" applyFill="0" applyBorder="0" applyAlignment="0" applyProtection="0"/>
    <xf numFmtId="0" fontId="94" fillId="2" borderId="61" applyNumberFormat="0" applyAlignment="0" applyProtection="0"/>
    <xf numFmtId="0" fontId="96" fillId="12" borderId="0" applyNumberFormat="0" applyBorder="0" applyAlignment="0" applyProtection="0"/>
    <xf numFmtId="4" fontId="29" fillId="0" borderId="0"/>
    <xf numFmtId="9" fontId="69" fillId="0" borderId="0" applyFont="0" applyFill="0" applyBorder="0" applyAlignment="0" applyProtection="0"/>
    <xf numFmtId="0" fontId="92" fillId="25" borderId="0" applyNumberFormat="0" applyBorder="0" applyAlignment="0" applyProtection="0"/>
    <xf numFmtId="0" fontId="92" fillId="26" borderId="0" applyNumberFormat="0" applyBorder="0" applyAlignment="0" applyProtection="0"/>
    <xf numFmtId="49" fontId="16" fillId="0" borderId="0" applyFill="0" applyBorder="0" applyProtection="0">
      <alignment horizontal="left"/>
    </xf>
    <xf numFmtId="0" fontId="74" fillId="0" borderId="0" applyNumberFormat="0" applyFont="0" applyFill="0" applyBorder="0" applyProtection="0">
      <alignment horizontal="left" vertical="center" indent="5"/>
    </xf>
    <xf numFmtId="0" fontId="92" fillId="20" borderId="0" applyNumberFormat="0" applyBorder="0" applyAlignment="0" applyProtection="0"/>
    <xf numFmtId="164" fontId="16" fillId="0" borderId="0" applyFont="0" applyFill="0" applyBorder="0" applyAlignment="0" applyProtection="0"/>
    <xf numFmtId="0" fontId="89" fillId="3" borderId="0" applyNumberFormat="0" applyBorder="0" applyAlignment="0" applyProtection="0"/>
    <xf numFmtId="0" fontId="29" fillId="17" borderId="4"/>
    <xf numFmtId="0" fontId="92" fillId="11" borderId="0" applyNumberFormat="0" applyBorder="0" applyAlignment="0" applyProtection="0"/>
    <xf numFmtId="0" fontId="96" fillId="23" borderId="0" applyNumberFormat="0" applyBorder="0" applyAlignment="0" applyProtection="0"/>
    <xf numFmtId="0" fontId="78" fillId="0" borderId="0"/>
    <xf numFmtId="9" fontId="69" fillId="0" borderId="0" applyFont="0" applyFill="0" applyBorder="0" applyAlignment="0" applyProtection="0"/>
    <xf numFmtId="0" fontId="92" fillId="30" borderId="0" applyNumberFormat="0" applyBorder="0" applyAlignment="0" applyProtection="0"/>
    <xf numFmtId="0" fontId="92" fillId="30" borderId="0" applyNumberFormat="0" applyBorder="0" applyAlignment="0" applyProtection="0"/>
    <xf numFmtId="0" fontId="92" fillId="11" borderId="0" applyNumberFormat="0" applyBorder="0" applyAlignment="0" applyProtection="0"/>
    <xf numFmtId="192" fontId="16" fillId="0" borderId="0" applyFont="0" applyFill="0" applyBorder="0" applyAlignment="0" applyProtection="0">
      <alignment horizontal="left"/>
    </xf>
    <xf numFmtId="0" fontId="94" fillId="2" borderId="61" applyNumberFormat="0" applyAlignment="0" applyProtection="0"/>
    <xf numFmtId="0" fontId="89" fillId="3" borderId="0" applyNumberFormat="0" applyBorder="0" applyAlignment="0" applyProtection="0"/>
    <xf numFmtId="0" fontId="100" fillId="0" borderId="0" applyNumberFormat="0" applyFill="0" applyBorder="0" applyAlignment="0" applyProtection="0">
      <alignment vertical="top"/>
      <protection locked="0"/>
    </xf>
    <xf numFmtId="0" fontId="98" fillId="12" borderId="58" applyNumberFormat="0" applyAlignment="0" applyProtection="0"/>
    <xf numFmtId="9" fontId="10" fillId="0" borderId="0" applyFont="0" applyFill="0" applyBorder="0" applyAlignment="0" applyProtection="0"/>
    <xf numFmtId="0" fontId="96" fillId="27" borderId="0" applyNumberFormat="0" applyBorder="0" applyAlignment="0" applyProtection="0"/>
    <xf numFmtId="0" fontId="74" fillId="17" borderId="0" applyNumberFormat="0" applyFont="0" applyBorder="0" applyAlignment="0" applyProtection="0"/>
    <xf numFmtId="0" fontId="81" fillId="10" borderId="0" applyNumberFormat="0" applyBorder="0" applyAlignment="0" applyProtection="0"/>
    <xf numFmtId="0" fontId="10" fillId="0" borderId="0"/>
    <xf numFmtId="0" fontId="69" fillId="0" borderId="0"/>
    <xf numFmtId="0" fontId="92" fillId="11" borderId="0" applyNumberFormat="0" applyBorder="0" applyAlignment="0" applyProtection="0"/>
    <xf numFmtId="0" fontId="96" fillId="27" borderId="0" applyNumberFormat="0" applyBorder="0" applyAlignment="0" applyProtection="0"/>
    <xf numFmtId="197" fontId="16" fillId="0" borderId="0" applyFont="0" applyFill="0" applyBorder="0" applyAlignment="0" applyProtection="0"/>
    <xf numFmtId="0" fontId="92" fillId="14" borderId="0" applyNumberFormat="0" applyBorder="0" applyAlignment="0" applyProtection="0"/>
    <xf numFmtId="0" fontId="96" fillId="18" borderId="0" applyNumberFormat="0" applyBorder="0" applyAlignment="0" applyProtection="0"/>
    <xf numFmtId="0" fontId="94" fillId="2" borderId="61" applyNumberFormat="0" applyAlignment="0" applyProtection="0"/>
    <xf numFmtId="0" fontId="29" fillId="17" borderId="4"/>
    <xf numFmtId="0" fontId="16" fillId="0" borderId="0"/>
    <xf numFmtId="164" fontId="16" fillId="0" borderId="0" applyFont="0" applyFill="0" applyBorder="0" applyAlignment="0" applyProtection="0"/>
    <xf numFmtId="0" fontId="92" fillId="25" borderId="0" applyNumberFormat="0" applyBorder="0" applyAlignment="0" applyProtection="0"/>
    <xf numFmtId="0" fontId="96" fillId="22" borderId="0" applyNumberFormat="0" applyBorder="0" applyAlignment="0" applyProtection="0"/>
    <xf numFmtId="0" fontId="96" fillId="12" borderId="0" applyNumberFormat="0" applyBorder="0" applyAlignment="0" applyProtection="0"/>
    <xf numFmtId="0" fontId="96" fillId="18" borderId="0" applyNumberFormat="0" applyBorder="0" applyAlignment="0" applyProtection="0"/>
    <xf numFmtId="198" fontId="16" fillId="0" borderId="0" applyFont="0" applyFill="0" applyBorder="0" applyAlignment="0" applyProtection="0"/>
    <xf numFmtId="9" fontId="16" fillId="0" borderId="0" applyFont="0" applyFill="0" applyBorder="0" applyAlignment="0" applyProtection="0"/>
    <xf numFmtId="0" fontId="27" fillId="0" borderId="0">
      <alignment horizontal="left"/>
    </xf>
    <xf numFmtId="0" fontId="98" fillId="12" borderId="58" applyNumberFormat="0" applyAlignment="0" applyProtection="0"/>
    <xf numFmtId="0" fontId="96" fillId="3" borderId="0" applyNumberFormat="0" applyBorder="0" applyAlignment="0" applyProtection="0"/>
    <xf numFmtId="0" fontId="96" fillId="3" borderId="0" applyNumberFormat="0" applyBorder="0" applyAlignment="0" applyProtection="0"/>
    <xf numFmtId="164" fontId="10" fillId="0" borderId="0" applyFont="0" applyFill="0" applyBorder="0" applyAlignment="0" applyProtection="0"/>
    <xf numFmtId="0" fontId="16" fillId="0" borderId="0"/>
    <xf numFmtId="194" fontId="87" fillId="0" borderId="0" applyFont="0" applyFill="0" applyBorder="0" applyAlignment="0" applyProtection="0"/>
    <xf numFmtId="0" fontId="92" fillId="14" borderId="0" applyNumberFormat="0" applyBorder="0" applyAlignment="0" applyProtection="0"/>
    <xf numFmtId="0" fontId="92" fillId="15" borderId="0" applyNumberFormat="0" applyBorder="0" applyAlignment="0" applyProtection="0"/>
    <xf numFmtId="0" fontId="77" fillId="0" borderId="66" applyNumberFormat="0" applyFill="0" applyAlignment="0" applyProtection="0"/>
    <xf numFmtId="0" fontId="88" fillId="0" borderId="64" applyNumberFormat="0" applyFill="0" applyAlignment="0" applyProtection="0"/>
    <xf numFmtId="0" fontId="96" fillId="18" borderId="0" applyNumberFormat="0" applyBorder="0" applyAlignment="0" applyProtection="0"/>
    <xf numFmtId="0" fontId="96" fillId="27" borderId="0" applyNumberFormat="0" applyBorder="0" applyAlignment="0" applyProtection="0"/>
    <xf numFmtId="0" fontId="96" fillId="15" borderId="0" applyNumberFormat="0" applyBorder="0" applyAlignment="0" applyProtection="0"/>
    <xf numFmtId="0" fontId="96" fillId="12" borderId="0" applyNumberFormat="0" applyBorder="0" applyAlignment="0" applyProtection="0"/>
    <xf numFmtId="0" fontId="96" fillId="19" borderId="59" applyNumberFormat="0" applyFont="0" applyAlignment="0" applyProtection="0"/>
    <xf numFmtId="0" fontId="82" fillId="2" borderId="58" applyNumberFormat="0" applyAlignment="0" applyProtection="0"/>
    <xf numFmtId="4" fontId="75" fillId="0" borderId="22" applyFill="0" applyBorder="0" applyProtection="0">
      <alignment horizontal="right" vertical="center"/>
    </xf>
    <xf numFmtId="195" fontId="87" fillId="0" borderId="0" applyFont="0" applyFill="0" applyBorder="0" applyAlignment="0" applyProtection="0"/>
    <xf numFmtId="0" fontId="96" fillId="20" borderId="0" applyNumberFormat="0" applyBorder="0" applyAlignment="0" applyProtection="0"/>
    <xf numFmtId="0" fontId="97" fillId="24" borderId="0" applyNumberFormat="0" applyBorder="0" applyAlignment="0" applyProtection="0"/>
    <xf numFmtId="187" fontId="16" fillId="0" borderId="0" applyFont="0" applyFill="0" applyBorder="0" applyAlignment="0" applyProtection="0"/>
    <xf numFmtId="165" fontId="16" fillId="0" borderId="0" applyFont="0" applyFill="0" applyBorder="0" applyAlignment="0" applyProtection="0"/>
    <xf numFmtId="185" fontId="16" fillId="0" borderId="0" applyFont="0" applyFill="0" applyBorder="0" applyAlignment="0" applyProtection="0"/>
    <xf numFmtId="0" fontId="16" fillId="12" borderId="0" applyNumberFormat="0" applyFont="0" applyBorder="0" applyAlignment="0"/>
    <xf numFmtId="0" fontId="92" fillId="31" borderId="0" applyNumberFormat="0" applyBorder="0" applyAlignment="0" applyProtection="0"/>
    <xf numFmtId="0" fontId="96" fillId="18" borderId="0" applyNumberFormat="0" applyBorder="0" applyAlignment="0" applyProtection="0"/>
    <xf numFmtId="169" fontId="16" fillId="0" borderId="0" applyFont="0" applyFill="0" applyBorder="0" applyAlignment="0" applyProtection="0">
      <alignment horizontal="left"/>
    </xf>
    <xf numFmtId="0" fontId="96" fillId="18" borderId="0" applyNumberFormat="0" applyBorder="0" applyAlignment="0" applyProtection="0"/>
    <xf numFmtId="0" fontId="9" fillId="0" borderId="0"/>
    <xf numFmtId="164" fontId="9" fillId="0" borderId="0" applyFont="0" applyFill="0" applyBorder="0" applyAlignment="0" applyProtection="0"/>
    <xf numFmtId="9" fontId="9" fillId="0" borderId="0" applyFont="0" applyFill="0" applyBorder="0" applyAlignment="0" applyProtection="0"/>
    <xf numFmtId="0" fontId="8" fillId="0" borderId="0"/>
    <xf numFmtId="164" fontId="69" fillId="0" borderId="0" applyFont="0" applyFill="0" applyBorder="0" applyAlignment="0" applyProtection="0"/>
    <xf numFmtId="9" fontId="69" fillId="0" borderId="0" applyFont="0" applyFill="0" applyBorder="0" applyAlignment="0" applyProtection="0"/>
    <xf numFmtId="0" fontId="69" fillId="0" borderId="0"/>
    <xf numFmtId="0" fontId="54" fillId="0" borderId="0"/>
    <xf numFmtId="0" fontId="102" fillId="0" borderId="0" applyNumberFormat="0" applyFill="0" applyBorder="0" applyAlignment="0" applyProtection="0">
      <alignment vertical="top"/>
      <protection locked="0"/>
    </xf>
    <xf numFmtId="201" fontId="16" fillId="0" borderId="0"/>
    <xf numFmtId="164" fontId="54" fillId="0" borderId="0" applyFont="0" applyFill="0" applyBorder="0" applyAlignment="0" applyProtection="0"/>
    <xf numFmtId="164" fontId="16" fillId="0" borderId="0" applyFont="0" applyFill="0" applyBorder="0" applyAlignment="0" applyProtection="0"/>
    <xf numFmtId="164" fontId="54"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0" fontId="16" fillId="0" borderId="0" applyFont="0" applyFill="0" applyBorder="0" applyAlignment="0" applyProtection="0"/>
    <xf numFmtId="164" fontId="54" fillId="0" borderId="0" applyFont="0" applyFill="0" applyBorder="0" applyAlignment="0" applyProtection="0"/>
    <xf numFmtId="164" fontId="54" fillId="0" borderId="0" applyFont="0" applyFill="0" applyBorder="0" applyAlignment="0" applyProtection="0"/>
    <xf numFmtId="164" fontId="54" fillId="0" borderId="0" applyFont="0" applyFill="0" applyBorder="0" applyAlignment="0" applyProtection="0"/>
    <xf numFmtId="164" fontId="54" fillId="0" borderId="0" applyFont="0" applyFill="0" applyBorder="0" applyAlignment="0" applyProtection="0"/>
    <xf numFmtId="164" fontId="54" fillId="0" borderId="0" applyFont="0" applyFill="0" applyBorder="0" applyAlignment="0" applyProtection="0"/>
    <xf numFmtId="3" fontId="16" fillId="0" borderId="0" applyFont="0" applyFill="0" applyBorder="0" applyAlignment="0" applyProtection="0"/>
    <xf numFmtId="166" fontId="16" fillId="0" borderId="0" applyFont="0" applyFill="0" applyBorder="0" applyAlignment="0" applyProtection="0"/>
    <xf numFmtId="0" fontId="16" fillId="0" borderId="0" applyBorder="0"/>
    <xf numFmtId="179" fontId="54" fillId="0" borderId="0"/>
    <xf numFmtId="179" fontId="54" fillId="0" borderId="0"/>
    <xf numFmtId="179" fontId="54" fillId="0" borderId="0"/>
    <xf numFmtId="0" fontId="16" fillId="0" borderId="0"/>
    <xf numFmtId="179" fontId="54" fillId="0" borderId="0"/>
    <xf numFmtId="0" fontId="16" fillId="0" borderId="0"/>
    <xf numFmtId="0" fontId="16" fillId="0" borderId="0"/>
    <xf numFmtId="0" fontId="16" fillId="0" borderId="0"/>
    <xf numFmtId="0" fontId="103" fillId="0" borderId="0"/>
    <xf numFmtId="201" fontId="54" fillId="0" borderId="0"/>
    <xf numFmtId="0" fontId="16" fillId="0" borderId="0"/>
    <xf numFmtId="179" fontId="54" fillId="0" borderId="0"/>
    <xf numFmtId="0" fontId="30" fillId="0" borderId="0"/>
    <xf numFmtId="201" fontId="30" fillId="0" borderId="0"/>
    <xf numFmtId="179" fontId="54" fillId="0" borderId="0"/>
    <xf numFmtId="0" fontId="16" fillId="0" borderId="0" applyBorder="0"/>
    <xf numFmtId="201" fontId="16" fillId="0" borderId="0" applyBorder="0"/>
    <xf numFmtId="0" fontId="16" fillId="0" borderId="0"/>
    <xf numFmtId="201" fontId="16" fillId="0" borderId="0"/>
    <xf numFmtId="0" fontId="104" fillId="0" borderId="0"/>
    <xf numFmtId="0" fontId="104" fillId="0" borderId="0"/>
    <xf numFmtId="0" fontId="30" fillId="0" borderId="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164" fontId="30" fillId="0" borderId="11" applyFont="0" applyAlignment="0">
      <alignment vertical="top" wrapText="1"/>
    </xf>
    <xf numFmtId="0" fontId="7" fillId="0" borderId="0"/>
    <xf numFmtId="0" fontId="69" fillId="0" borderId="0"/>
    <xf numFmtId="0" fontId="69" fillId="0" borderId="0"/>
    <xf numFmtId="0" fontId="69" fillId="0" borderId="0"/>
    <xf numFmtId="0" fontId="69" fillId="0" borderId="0"/>
    <xf numFmtId="0" fontId="6" fillId="0" borderId="0"/>
    <xf numFmtId="0" fontId="72" fillId="0" borderId="0"/>
    <xf numFmtId="0" fontId="96" fillId="32" borderId="0" applyNumberFormat="0" applyBorder="0" applyAlignment="0" applyProtection="0"/>
    <xf numFmtId="0" fontId="96" fillId="33" borderId="0" applyNumberFormat="0" applyBorder="0" applyAlignment="0" applyProtection="0"/>
    <xf numFmtId="0" fontId="96" fillId="34" borderId="0" applyNumberFormat="0" applyBorder="0" applyAlignment="0" applyProtection="0"/>
    <xf numFmtId="0" fontId="96" fillId="35" borderId="0" applyNumberFormat="0" applyBorder="0" applyAlignment="0" applyProtection="0"/>
    <xf numFmtId="0" fontId="96" fillId="36" borderId="0" applyNumberFormat="0" applyBorder="0" applyAlignment="0" applyProtection="0"/>
    <xf numFmtId="0" fontId="96" fillId="37" borderId="0" applyNumberFormat="0" applyBorder="0" applyAlignment="0" applyProtection="0"/>
    <xf numFmtId="0" fontId="96" fillId="38" borderId="0" applyNumberFormat="0" applyBorder="0" applyAlignment="0" applyProtection="0"/>
    <xf numFmtId="0" fontId="96" fillId="39" borderId="0" applyNumberFormat="0" applyBorder="0" applyAlignment="0" applyProtection="0"/>
    <xf numFmtId="0" fontId="96" fillId="40" borderId="0" applyNumberFormat="0" applyBorder="0" applyAlignment="0" applyProtection="0"/>
    <xf numFmtId="0" fontId="96" fillId="35" borderId="0" applyNumberFormat="0" applyBorder="0" applyAlignment="0" applyProtection="0"/>
    <xf numFmtId="0" fontId="96" fillId="38" borderId="0" applyNumberFormat="0" applyBorder="0" applyAlignment="0" applyProtection="0"/>
    <xf numFmtId="0" fontId="96" fillId="41" borderId="0" applyNumberFormat="0" applyBorder="0" applyAlignment="0" applyProtection="0"/>
    <xf numFmtId="0" fontId="92" fillId="42" borderId="0" applyNumberFormat="0" applyBorder="0" applyAlignment="0" applyProtection="0"/>
    <xf numFmtId="0" fontId="92" fillId="39" borderId="0" applyNumberFormat="0" applyBorder="0" applyAlignment="0" applyProtection="0"/>
    <xf numFmtId="0" fontId="92" fillId="40" borderId="0" applyNumberFormat="0" applyBorder="0" applyAlignment="0" applyProtection="0"/>
    <xf numFmtId="0" fontId="92" fillId="43" borderId="0" applyNumberFormat="0" applyBorder="0" applyAlignment="0" applyProtection="0"/>
    <xf numFmtId="0" fontId="92" fillId="44" borderId="0" applyNumberFormat="0" applyBorder="0" applyAlignment="0" applyProtection="0"/>
    <xf numFmtId="0" fontId="92" fillId="45" borderId="0" applyNumberFormat="0" applyBorder="0" applyAlignment="0" applyProtection="0"/>
    <xf numFmtId="0" fontId="92" fillId="46" borderId="0" applyNumberFormat="0" applyBorder="0" applyAlignment="0" applyProtection="0"/>
    <xf numFmtId="0" fontId="92" fillId="47" borderId="0" applyNumberFormat="0" applyBorder="0" applyAlignment="0" applyProtection="0"/>
    <xf numFmtId="0" fontId="92" fillId="48" borderId="0" applyNumberFormat="0" applyBorder="0" applyAlignment="0" applyProtection="0"/>
    <xf numFmtId="0" fontId="92" fillId="43" borderId="0" applyNumberFormat="0" applyBorder="0" applyAlignment="0" applyProtection="0"/>
    <xf numFmtId="0" fontId="92" fillId="44" borderId="0" applyNumberFormat="0" applyBorder="0" applyAlignment="0" applyProtection="0"/>
    <xf numFmtId="0" fontId="92" fillId="49" borderId="0" applyNumberFormat="0" applyBorder="0" applyAlignment="0" applyProtection="0"/>
    <xf numFmtId="0" fontId="81" fillId="33" borderId="0" applyNumberFormat="0" applyBorder="0" applyAlignment="0" applyProtection="0"/>
    <xf numFmtId="0" fontId="82" fillId="50" borderId="58" applyNumberFormat="0" applyAlignment="0" applyProtection="0"/>
    <xf numFmtId="0" fontId="49" fillId="51" borderId="62" applyNumberFormat="0" applyAlignment="0" applyProtection="0"/>
    <xf numFmtId="164" fontId="6" fillId="0" borderId="0" applyFont="0" applyFill="0" applyBorder="0" applyAlignment="0" applyProtection="0"/>
    <xf numFmtId="0" fontId="6" fillId="0" borderId="0"/>
    <xf numFmtId="0" fontId="89" fillId="34" borderId="0" applyNumberFormat="0" applyBorder="0" applyAlignment="0" applyProtection="0"/>
    <xf numFmtId="0" fontId="98" fillId="37" borderId="58" applyNumberFormat="0" applyAlignment="0" applyProtection="0"/>
    <xf numFmtId="0" fontId="97" fillId="52" borderId="0" applyNumberFormat="0" applyBorder="0" applyAlignment="0" applyProtection="0"/>
    <xf numFmtId="0" fontId="6" fillId="0" borderId="0"/>
    <xf numFmtId="0" fontId="6" fillId="0" borderId="0"/>
    <xf numFmtId="0" fontId="96" fillId="53" borderId="59" applyNumberFormat="0" applyFont="0" applyAlignment="0" applyProtection="0"/>
    <xf numFmtId="0" fontId="94" fillId="50" borderId="61" applyNumberFormat="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5" fillId="0" borderId="0"/>
    <xf numFmtId="0" fontId="72" fillId="0" borderId="0"/>
    <xf numFmtId="0" fontId="33" fillId="0" borderId="0" applyNumberFormat="0" applyFill="0" applyBorder="0" applyAlignment="0" applyProtection="0">
      <alignment vertical="top"/>
      <protection locked="0"/>
    </xf>
    <xf numFmtId="0" fontId="5" fillId="0" borderId="0"/>
    <xf numFmtId="0" fontId="5" fillId="0" borderId="0"/>
    <xf numFmtId="0" fontId="5" fillId="0" borderId="0"/>
    <xf numFmtId="9" fontId="5" fillId="0" borderId="0" applyFont="0" applyFill="0" applyBorder="0" applyAlignment="0" applyProtection="0"/>
    <xf numFmtId="164" fontId="16" fillId="0" borderId="0" applyFon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9" fontId="72"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3" fillId="0" borderId="0"/>
    <xf numFmtId="0" fontId="107"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4" fontId="16"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108" fillId="0" borderId="0" applyNumberFormat="0" applyFill="0" applyBorder="0" applyAlignment="0" applyProtection="0"/>
    <xf numFmtId="0" fontId="109" fillId="0" borderId="0" applyNumberFormat="0" applyFill="0" applyBorder="0" applyAlignment="0" applyProtection="0"/>
    <xf numFmtId="4" fontId="23" fillId="0" borderId="73" applyNumberFormat="0" applyFont="0" applyFill="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0" fontId="107"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cellStyleXfs>
  <cellXfs count="740">
    <xf numFmtId="0" fontId="0" fillId="0" borderId="0" xfId="0"/>
    <xf numFmtId="0" fontId="0" fillId="0" borderId="4" xfId="0" applyFill="1" applyBorder="1" applyAlignment="1"/>
    <xf numFmtId="0" fontId="17" fillId="2" borderId="4" xfId="0" applyFont="1" applyFill="1" applyBorder="1" applyAlignment="1">
      <alignment vertical="center"/>
    </xf>
    <xf numFmtId="0" fontId="17" fillId="2" borderId="4" xfId="0" applyFont="1" applyFill="1" applyBorder="1" applyAlignment="1">
      <alignment horizontal="center" vertical="center" wrapText="1"/>
    </xf>
    <xf numFmtId="0" fontId="17" fillId="0" borderId="0" xfId="0" applyFont="1"/>
    <xf numFmtId="0" fontId="19" fillId="0" borderId="5" xfId="21" applyFont="1" applyFill="1" applyBorder="1" applyAlignment="1"/>
    <xf numFmtId="0" fontId="19" fillId="0" borderId="0" xfId="21" applyFont="1" applyFill="1" applyAlignment="1">
      <alignment wrapText="1"/>
    </xf>
    <xf numFmtId="0" fontId="17" fillId="0" borderId="0" xfId="21" applyAlignment="1"/>
    <xf numFmtId="0" fontId="17" fillId="0" borderId="0" xfId="21" applyBorder="1" applyAlignment="1"/>
    <xf numFmtId="0" fontId="17" fillId="0" borderId="0" xfId="21" applyFill="1" applyBorder="1" applyAlignment="1"/>
    <xf numFmtId="0" fontId="17" fillId="0" borderId="7" xfId="21" applyBorder="1" applyAlignment="1"/>
    <xf numFmtId="0" fontId="17" fillId="0" borderId="8" xfId="21" applyBorder="1" applyAlignment="1"/>
    <xf numFmtId="0" fontId="19" fillId="0" borderId="0" xfId="21" applyFont="1" applyAlignment="1">
      <alignment horizontal="left"/>
    </xf>
    <xf numFmtId="0" fontId="19" fillId="0" borderId="0" xfId="21" applyFont="1" applyFill="1" applyBorder="1" applyAlignment="1">
      <alignment horizontal="center" wrapText="1"/>
    </xf>
    <xf numFmtId="0" fontId="32" fillId="0" borderId="0" xfId="21" applyFont="1" applyFill="1" applyBorder="1" applyAlignment="1">
      <alignment horizontal="center" wrapText="1" shrinkToFit="1"/>
    </xf>
    <xf numFmtId="0" fontId="33" fillId="0" borderId="0" xfId="14" applyFill="1" applyBorder="1" applyAlignment="1" applyProtection="1"/>
    <xf numFmtId="0" fontId="19" fillId="0" borderId="0" xfId="21" applyFont="1" applyFill="1" applyBorder="1" applyAlignment="1"/>
    <xf numFmtId="0" fontId="33" fillId="0" borderId="0" xfId="14" applyAlignment="1" applyProtection="1"/>
    <xf numFmtId="0" fontId="17" fillId="0" borderId="9" xfId="21" applyFont="1" applyBorder="1" applyAlignment="1"/>
    <xf numFmtId="0" fontId="17" fillId="0" borderId="10" xfId="21" applyFont="1" applyBorder="1" applyAlignment="1">
      <alignment wrapText="1"/>
    </xf>
    <xf numFmtId="173" fontId="17" fillId="0" borderId="0" xfId="21" applyNumberFormat="1" applyAlignment="1"/>
    <xf numFmtId="168" fontId="17" fillId="0" borderId="0" xfId="21" applyNumberFormat="1" applyAlignment="1"/>
    <xf numFmtId="168" fontId="17" fillId="0" borderId="0" xfId="21" applyNumberFormat="1" applyBorder="1" applyAlignment="1"/>
    <xf numFmtId="0" fontId="19" fillId="2" borderId="11" xfId="21" applyFont="1" applyFill="1" applyBorder="1" applyAlignment="1">
      <alignment horizontal="justify" vertical="top" wrapText="1"/>
    </xf>
    <xf numFmtId="173" fontId="19" fillId="2" borderId="12" xfId="21" applyNumberFormat="1" applyFont="1" applyFill="1" applyBorder="1" applyAlignment="1">
      <alignment horizontal="justify" vertical="top" wrapText="1"/>
    </xf>
    <xf numFmtId="168" fontId="19" fillId="2" borderId="12" xfId="21" applyNumberFormat="1" applyFont="1" applyFill="1" applyBorder="1" applyAlignment="1">
      <alignment horizontal="justify" vertical="top" wrapText="1"/>
    </xf>
    <xf numFmtId="0" fontId="19" fillId="2" borderId="12" xfId="21" applyFont="1" applyFill="1" applyBorder="1" applyAlignment="1">
      <alignment horizontal="justify" vertical="top" wrapText="1"/>
    </xf>
    <xf numFmtId="0" fontId="19" fillId="2" borderId="13" xfId="21" applyFont="1" applyFill="1" applyBorder="1" applyAlignment="1">
      <alignment horizontal="justify" vertical="top" wrapText="1"/>
    </xf>
    <xf numFmtId="0" fontId="19" fillId="0" borderId="0" xfId="21" applyFont="1" applyAlignment="1"/>
    <xf numFmtId="0" fontId="19" fillId="0" borderId="0" xfId="21" applyFont="1" applyFill="1" applyBorder="1" applyAlignment="1">
      <alignment horizontal="left" vertical="top" wrapText="1"/>
    </xf>
    <xf numFmtId="173" fontId="19" fillId="0" borderId="0" xfId="21" applyNumberFormat="1" applyFont="1" applyFill="1" applyBorder="1" applyAlignment="1">
      <alignment horizontal="left" vertical="top" wrapText="1"/>
    </xf>
    <xf numFmtId="168" fontId="17" fillId="0" borderId="0" xfId="21" applyNumberFormat="1" applyFont="1" applyFill="1" applyBorder="1" applyAlignment="1">
      <alignment horizontal="left" vertical="top" wrapText="1"/>
    </xf>
    <xf numFmtId="0" fontId="17" fillId="0" borderId="0" xfId="21" applyFont="1" applyBorder="1" applyAlignment="1">
      <alignment horizontal="justify" vertical="top" wrapText="1"/>
    </xf>
    <xf numFmtId="15" fontId="19" fillId="0" borderId="0" xfId="21" applyNumberFormat="1" applyFont="1" applyFill="1" applyBorder="1" applyAlignment="1">
      <alignment vertical="top" wrapText="1"/>
    </xf>
    <xf numFmtId="0" fontId="19" fillId="0" borderId="0" xfId="21" applyFont="1" applyFill="1" applyBorder="1" applyAlignment="1">
      <alignment vertical="top" wrapText="1"/>
    </xf>
    <xf numFmtId="168" fontId="17" fillId="0" borderId="0" xfId="21" applyNumberFormat="1" applyFont="1" applyFill="1" applyBorder="1" applyAlignment="1">
      <alignment vertical="top"/>
    </xf>
    <xf numFmtId="0" fontId="17" fillId="0" borderId="0" xfId="21" applyFont="1" applyFill="1" applyBorder="1" applyAlignment="1">
      <alignment vertical="top"/>
    </xf>
    <xf numFmtId="0" fontId="17" fillId="0" borderId="0" xfId="21" applyFont="1" applyFill="1" applyBorder="1" applyAlignment="1">
      <alignment horizontal="left" vertical="top" wrapText="1"/>
    </xf>
    <xf numFmtId="173" fontId="17" fillId="0" borderId="0" xfId="21" applyNumberFormat="1" applyFont="1" applyFill="1" applyBorder="1" applyAlignment="1">
      <alignment horizontal="left" vertical="top" wrapText="1"/>
    </xf>
    <xf numFmtId="168" fontId="17" fillId="0" borderId="0" xfId="21" applyNumberFormat="1" applyFont="1" applyFill="1" applyBorder="1" applyAlignment="1">
      <alignment horizontal="left" vertical="top"/>
    </xf>
    <xf numFmtId="0" fontId="17" fillId="0" borderId="0" xfId="21" applyFont="1" applyFill="1" applyBorder="1" applyAlignment="1">
      <alignment horizontal="left" vertical="top"/>
    </xf>
    <xf numFmtId="173" fontId="17" fillId="0" borderId="0" xfId="21" applyNumberFormat="1" applyFont="1" applyFill="1" applyBorder="1" applyAlignment="1">
      <alignment horizontal="left" vertical="top"/>
    </xf>
    <xf numFmtId="169" fontId="17" fillId="0" borderId="0" xfId="21" applyNumberFormat="1" applyAlignment="1"/>
    <xf numFmtId="0" fontId="19" fillId="0" borderId="14" xfId="21" applyFont="1" applyFill="1" applyBorder="1" applyAlignment="1"/>
    <xf numFmtId="0" fontId="19" fillId="0" borderId="15" xfId="21" applyFont="1" applyFill="1" applyBorder="1" applyAlignment="1">
      <alignment wrapText="1"/>
    </xf>
    <xf numFmtId="0" fontId="17" fillId="0" borderId="19" xfId="21" applyBorder="1" applyAlignment="1"/>
    <xf numFmtId="0" fontId="17" fillId="0" borderId="17" xfId="21" applyFont="1" applyFill="1" applyBorder="1" applyAlignment="1">
      <alignment horizontal="justify" vertical="top" wrapText="1"/>
    </xf>
    <xf numFmtId="173" fontId="17" fillId="0" borderId="1" xfId="21" applyNumberFormat="1" applyFont="1" applyFill="1" applyBorder="1" applyAlignment="1">
      <alignment horizontal="center" vertical="top" wrapText="1"/>
    </xf>
    <xf numFmtId="0" fontId="33" fillId="0" borderId="1" xfId="14" applyFill="1" applyBorder="1" applyAlignment="1" applyProtection="1">
      <alignment horizontal="justify" vertical="top" wrapText="1"/>
    </xf>
    <xf numFmtId="0" fontId="17" fillId="0" borderId="21" xfId="21" applyFont="1" applyFill="1" applyBorder="1" applyAlignment="1">
      <alignment horizontal="justify" vertical="top" wrapText="1"/>
    </xf>
    <xf numFmtId="173" fontId="17" fillId="0" borderId="22" xfId="21" applyNumberFormat="1" applyFont="1" applyFill="1" applyBorder="1" applyAlignment="1">
      <alignment horizontal="center" vertical="top" wrapText="1"/>
    </xf>
    <xf numFmtId="0" fontId="17" fillId="0" borderId="22" xfId="21" applyFont="1" applyFill="1" applyBorder="1" applyAlignment="1">
      <alignment horizontal="justify" vertical="top" wrapText="1"/>
    </xf>
    <xf numFmtId="0" fontId="17" fillId="0" borderId="16" xfId="21" applyFont="1" applyFill="1" applyBorder="1" applyAlignment="1">
      <alignment horizontal="justify" vertical="top" wrapText="1"/>
    </xf>
    <xf numFmtId="0" fontId="17" fillId="0" borderId="4" xfId="21" applyFont="1" applyFill="1" applyBorder="1" applyAlignment="1">
      <alignment horizontal="justify" vertical="top" wrapText="1"/>
    </xf>
    <xf numFmtId="0" fontId="17" fillId="0" borderId="23" xfId="21" applyFont="1" applyFill="1" applyBorder="1" applyAlignment="1">
      <alignment horizontal="justify" vertical="top" wrapText="1"/>
    </xf>
    <xf numFmtId="0" fontId="17" fillId="0" borderId="24" xfId="21" applyFont="1" applyFill="1" applyBorder="1" applyAlignment="1">
      <alignment horizontal="justify" vertical="top" wrapText="1"/>
    </xf>
    <xf numFmtId="0" fontId="16" fillId="0" borderId="0" xfId="0" applyFont="1"/>
    <xf numFmtId="0" fontId="16" fillId="0" borderId="0" xfId="0" applyFont="1" applyFill="1" applyBorder="1"/>
    <xf numFmtId="0" fontId="19" fillId="0" borderId="0" xfId="0" applyFont="1"/>
    <xf numFmtId="0" fontId="19" fillId="0" borderId="0" xfId="0" applyFont="1" applyAlignment="1">
      <alignment horizontal="left" indent="6"/>
    </xf>
    <xf numFmtId="0" fontId="16" fillId="0" borderId="4" xfId="0" applyFont="1" applyBorder="1"/>
    <xf numFmtId="0" fontId="19" fillId="0" borderId="4" xfId="0" applyFont="1" applyBorder="1"/>
    <xf numFmtId="0" fontId="19" fillId="0" borderId="4" xfId="0" applyNumberFormat="1" applyFont="1" applyBorder="1" applyAlignment="1">
      <alignment wrapText="1"/>
    </xf>
    <xf numFmtId="0" fontId="19" fillId="0" borderId="4" xfId="0" applyFont="1" applyBorder="1" applyAlignment="1">
      <alignment wrapText="1"/>
    </xf>
    <xf numFmtId="0" fontId="16" fillId="0" borderId="4" xfId="0" applyFont="1" applyBorder="1" applyAlignment="1">
      <alignment vertical="top" wrapText="1"/>
    </xf>
    <xf numFmtId="0" fontId="16" fillId="0" borderId="4" xfId="0" applyFont="1" applyBorder="1" applyAlignment="1">
      <alignment horizontal="center" vertical="top" wrapText="1"/>
    </xf>
    <xf numFmtId="9" fontId="16" fillId="0" borderId="4" xfId="0" applyNumberFormat="1" applyFont="1" applyBorder="1" applyAlignment="1">
      <alignment horizontal="center" vertical="top" wrapText="1"/>
    </xf>
    <xf numFmtId="10" fontId="16" fillId="0" borderId="4" xfId="0" applyNumberFormat="1" applyFont="1" applyBorder="1" applyAlignment="1">
      <alignment horizontal="center" vertical="top" wrapText="1"/>
    </xf>
    <xf numFmtId="0" fontId="16" fillId="0" borderId="24" xfId="0" applyFont="1" applyBorder="1" applyAlignment="1">
      <alignment vertical="top" wrapText="1"/>
    </xf>
    <xf numFmtId="0" fontId="19" fillId="0" borderId="0" xfId="0" applyFont="1" applyAlignment="1">
      <alignment horizontal="center"/>
    </xf>
    <xf numFmtId="0" fontId="16" fillId="0" borderId="0" xfId="0" applyFont="1" applyFill="1" applyBorder="1" applyAlignment="1">
      <alignment vertical="top" wrapText="1"/>
    </xf>
    <xf numFmtId="0" fontId="16" fillId="0" borderId="0" xfId="0" applyFont="1" applyFill="1" applyBorder="1" applyAlignment="1">
      <alignment horizontal="center" vertical="top" wrapText="1"/>
    </xf>
    <xf numFmtId="0" fontId="19" fillId="0" borderId="0" xfId="0" applyFont="1" applyFill="1" applyBorder="1" applyAlignment="1">
      <alignment horizontal="center" vertical="top" wrapText="1"/>
    </xf>
    <xf numFmtId="9" fontId="16" fillId="0" borderId="0" xfId="0" applyNumberFormat="1" applyFont="1" applyFill="1" applyBorder="1" applyAlignment="1">
      <alignment horizontal="center" vertical="top" wrapText="1"/>
    </xf>
    <xf numFmtId="3" fontId="16" fillId="0" borderId="0" xfId="0" applyNumberFormat="1" applyFont="1" applyFill="1" applyBorder="1" applyAlignment="1">
      <alignment vertical="top" wrapText="1"/>
    </xf>
    <xf numFmtId="0" fontId="0" fillId="0" borderId="0" xfId="0" applyFill="1" applyBorder="1"/>
    <xf numFmtId="0" fontId="57" fillId="0" borderId="0" xfId="0" applyFont="1" applyFill="1" applyBorder="1" applyAlignment="1">
      <alignment horizontal="center"/>
    </xf>
    <xf numFmtId="10" fontId="16" fillId="0" borderId="0" xfId="0" applyNumberFormat="1" applyFont="1" applyFill="1" applyBorder="1" applyAlignment="1">
      <alignment horizontal="center" vertical="top" wrapText="1"/>
    </xf>
    <xf numFmtId="0" fontId="33" fillId="0" borderId="0" xfId="14" applyAlignment="1" applyProtection="1">
      <alignment horizontal="left" indent="6"/>
    </xf>
    <xf numFmtId="0" fontId="32" fillId="5" borderId="28" xfId="0" applyFont="1" applyFill="1" applyBorder="1" applyAlignment="1">
      <alignment vertical="top" wrapText="1"/>
    </xf>
    <xf numFmtId="0" fontId="32" fillId="5" borderId="29" xfId="0" applyFont="1" applyFill="1" applyBorder="1" applyAlignment="1">
      <alignment horizontal="center" vertical="top" wrapText="1"/>
    </xf>
    <xf numFmtId="0" fontId="15" fillId="0" borderId="30" xfId="0" applyFont="1" applyBorder="1" applyAlignment="1">
      <alignment vertical="top" wrapText="1"/>
    </xf>
    <xf numFmtId="0" fontId="15" fillId="0" borderId="8" xfId="0" applyFont="1" applyBorder="1" applyAlignment="1">
      <alignment horizontal="center" vertical="top" wrapText="1"/>
    </xf>
    <xf numFmtId="0" fontId="15" fillId="0" borderId="8" xfId="0" applyFont="1" applyBorder="1" applyAlignment="1">
      <alignment vertical="top" wrapText="1"/>
    </xf>
    <xf numFmtId="9" fontId="15" fillId="0" borderId="8" xfId="0" applyNumberFormat="1" applyFont="1" applyBorder="1" applyAlignment="1">
      <alignment horizontal="center" vertical="top" wrapText="1"/>
    </xf>
    <xf numFmtId="10" fontId="15" fillId="0" borderId="8" xfId="0" applyNumberFormat="1" applyFont="1" applyBorder="1" applyAlignment="1">
      <alignment horizontal="center" vertical="top" wrapText="1"/>
    </xf>
    <xf numFmtId="0" fontId="41" fillId="0" borderId="0" xfId="0" applyFont="1"/>
    <xf numFmtId="0" fontId="16" fillId="0" borderId="0" xfId="20"/>
    <xf numFmtId="0" fontId="16" fillId="0" borderId="0" xfId="20" applyFont="1"/>
    <xf numFmtId="0" fontId="19" fillId="0" borderId="0" xfId="20" applyFont="1"/>
    <xf numFmtId="0" fontId="19" fillId="6" borderId="4" xfId="20" applyFont="1" applyFill="1" applyBorder="1"/>
    <xf numFmtId="0" fontId="16" fillId="6" borderId="4" xfId="20" applyFill="1" applyBorder="1" applyAlignment="1">
      <alignment wrapText="1"/>
    </xf>
    <xf numFmtId="171" fontId="16" fillId="6" borderId="4" xfId="20" applyNumberFormat="1" applyFill="1" applyBorder="1" applyAlignment="1">
      <alignment wrapText="1"/>
    </xf>
    <xf numFmtId="0" fontId="20" fillId="0" borderId="4" xfId="20" applyFont="1" applyBorder="1"/>
    <xf numFmtId="0" fontId="16" fillId="0" borderId="4" xfId="20" applyBorder="1"/>
    <xf numFmtId="0" fontId="35" fillId="0" borderId="0" xfId="20" applyFont="1" applyAlignment="1">
      <alignment wrapText="1"/>
    </xf>
    <xf numFmtId="171" fontId="16" fillId="0" borderId="0" xfId="20" applyNumberFormat="1"/>
    <xf numFmtId="171" fontId="16" fillId="0" borderId="4" xfId="20" applyNumberFormat="1" applyBorder="1"/>
    <xf numFmtId="0" fontId="16" fillId="6" borderId="4" xfId="20" applyNumberFormat="1" applyFill="1" applyBorder="1" applyAlignment="1">
      <alignment wrapText="1"/>
    </xf>
    <xf numFmtId="0" fontId="0" fillId="0" borderId="0" xfId="0" applyFill="1"/>
    <xf numFmtId="0" fontId="48" fillId="0" borderId="30" xfId="0" applyFont="1" applyBorder="1" applyAlignment="1">
      <alignment vertical="top" wrapText="1"/>
    </xf>
    <xf numFmtId="0" fontId="16" fillId="0" borderId="0" xfId="20" applyFill="1"/>
    <xf numFmtId="0" fontId="19" fillId="0" borderId="0" xfId="20" applyFont="1" applyFill="1"/>
    <xf numFmtId="0" fontId="0" fillId="0" borderId="9" xfId="0" applyBorder="1"/>
    <xf numFmtId="0" fontId="0" fillId="0" borderId="10" xfId="0" applyBorder="1"/>
    <xf numFmtId="0" fontId="16" fillId="0" borderId="0" xfId="20" applyBorder="1"/>
    <xf numFmtId="0" fontId="0" fillId="0" borderId="0" xfId="0" applyBorder="1"/>
    <xf numFmtId="0" fontId="0" fillId="0" borderId="6" xfId="0" applyBorder="1"/>
    <xf numFmtId="0" fontId="16" fillId="0" borderId="0" xfId="20" applyFill="1" applyBorder="1"/>
    <xf numFmtId="0" fontId="0" fillId="0" borderId="19" xfId="0" applyBorder="1"/>
    <xf numFmtId="0" fontId="16" fillId="0" borderId="19" xfId="0" applyFont="1" applyBorder="1"/>
    <xf numFmtId="0" fontId="0" fillId="0" borderId="20" xfId="0" applyBorder="1"/>
    <xf numFmtId="0" fontId="0" fillId="0" borderId="7" xfId="0" applyBorder="1"/>
    <xf numFmtId="0" fontId="0" fillId="0" borderId="8" xfId="0" applyBorder="1"/>
    <xf numFmtId="0" fontId="39" fillId="0" borderId="0" xfId="0" applyFont="1"/>
    <xf numFmtId="0" fontId="16" fillId="0" borderId="9" xfId="0" applyFont="1" applyBorder="1"/>
    <xf numFmtId="0" fontId="16" fillId="0" borderId="0" xfId="0" applyFont="1" applyBorder="1"/>
    <xf numFmtId="0" fontId="16" fillId="2" borderId="4" xfId="0" applyFont="1" applyFill="1" applyBorder="1" applyAlignment="1">
      <alignment vertical="center"/>
    </xf>
    <xf numFmtId="0" fontId="17" fillId="0" borderId="0" xfId="0" applyFont="1" applyAlignment="1">
      <alignment horizontal="center"/>
    </xf>
    <xf numFmtId="0" fontId="16" fillId="0" borderId="0" xfId="0" applyFont="1" applyBorder="1" applyAlignment="1">
      <alignment horizontal="center"/>
    </xf>
    <xf numFmtId="0" fontId="0" fillId="0" borderId="0" xfId="0" applyBorder="1" applyAlignment="1">
      <alignment horizontal="center"/>
    </xf>
    <xf numFmtId="0" fontId="0" fillId="0" borderId="0" xfId="0" applyAlignment="1">
      <alignment horizontal="center"/>
    </xf>
    <xf numFmtId="0" fontId="21" fillId="0" borderId="0" xfId="0" applyFont="1" applyBorder="1"/>
    <xf numFmtId="0" fontId="17" fillId="0" borderId="0" xfId="0" applyFont="1" applyBorder="1" applyAlignment="1">
      <alignment horizontal="center"/>
    </xf>
    <xf numFmtId="0" fontId="17" fillId="0" borderId="19" xfId="0" applyFont="1" applyBorder="1" applyAlignment="1">
      <alignment horizontal="center"/>
    </xf>
    <xf numFmtId="0" fontId="0" fillId="0" borderId="19" xfId="0" applyBorder="1" applyAlignment="1">
      <alignment horizontal="center"/>
    </xf>
    <xf numFmtId="0" fontId="16" fillId="0" borderId="0" xfId="0" applyFont="1" applyBorder="1" applyAlignment="1">
      <alignment horizontal="left"/>
    </xf>
    <xf numFmtId="0" fontId="17" fillId="0" borderId="20" xfId="0" applyFont="1" applyBorder="1" applyAlignment="1">
      <alignment horizontal="center"/>
    </xf>
    <xf numFmtId="0" fontId="17" fillId="0" borderId="7" xfId="0" applyFont="1" applyBorder="1" applyAlignment="1">
      <alignment horizontal="center"/>
    </xf>
    <xf numFmtId="0" fontId="16" fillId="0" borderId="7" xfId="0" applyFont="1" applyBorder="1" applyAlignment="1">
      <alignment horizontal="left"/>
    </xf>
    <xf numFmtId="0" fontId="0" fillId="0" borderId="6" xfId="0" applyFill="1" applyBorder="1"/>
    <xf numFmtId="0" fontId="41" fillId="0" borderId="0" xfId="0" applyFont="1" applyAlignment="1">
      <alignment horizontal="left"/>
    </xf>
    <xf numFmtId="0" fontId="16" fillId="0" borderId="4" xfId="0" applyFont="1" applyFill="1" applyBorder="1" applyAlignment="1">
      <alignment horizontal="center"/>
    </xf>
    <xf numFmtId="0" fontId="17" fillId="0" borderId="18" xfId="0" applyFont="1" applyBorder="1" applyAlignment="1">
      <alignment wrapText="1"/>
    </xf>
    <xf numFmtId="0" fontId="16" fillId="0" borderId="0" xfId="20" applyFont="1" applyFill="1"/>
    <xf numFmtId="2" fontId="16" fillId="0" borderId="0" xfId="20" applyNumberFormat="1" applyFill="1" applyBorder="1"/>
    <xf numFmtId="171" fontId="16" fillId="0" borderId="0" xfId="20" applyNumberFormat="1" applyFill="1" applyBorder="1"/>
    <xf numFmtId="169" fontId="16" fillId="0" borderId="0" xfId="20" applyNumberFormat="1" applyFill="1" applyBorder="1"/>
    <xf numFmtId="179" fontId="16" fillId="0" borderId="0" xfId="20" applyNumberFormat="1" applyFill="1" applyBorder="1"/>
    <xf numFmtId="0" fontId="16" fillId="0" borderId="0" xfId="18"/>
    <xf numFmtId="0" fontId="16" fillId="2" borderId="4" xfId="18" applyFont="1" applyFill="1" applyBorder="1" applyAlignment="1">
      <alignment vertical="center"/>
    </xf>
    <xf numFmtId="0" fontId="16" fillId="2" borderId="4" xfId="18" applyFont="1" applyFill="1" applyBorder="1" applyAlignment="1">
      <alignment horizontal="center" vertical="center" wrapText="1"/>
    </xf>
    <xf numFmtId="0" fontId="16" fillId="0" borderId="38" xfId="18" applyBorder="1" applyAlignment="1">
      <alignment horizontal="center"/>
    </xf>
    <xf numFmtId="0" fontId="16" fillId="0" borderId="0" xfId="18" quotePrefix="1" applyFont="1"/>
    <xf numFmtId="0" fontId="16" fillId="0" borderId="18" xfId="18" applyFont="1" applyBorder="1"/>
    <xf numFmtId="0" fontId="16" fillId="0" borderId="9" xfId="18" applyFont="1" applyBorder="1"/>
    <xf numFmtId="0" fontId="16" fillId="0" borderId="9" xfId="18" applyBorder="1"/>
    <xf numFmtId="0" fontId="16" fillId="0" borderId="10" xfId="18" applyBorder="1"/>
    <xf numFmtId="0" fontId="16" fillId="0" borderId="19" xfId="18" applyFont="1" applyBorder="1"/>
    <xf numFmtId="0" fontId="16" fillId="0" borderId="0" xfId="18" applyFont="1" applyBorder="1"/>
    <xf numFmtId="0" fontId="16" fillId="0" borderId="0" xfId="18" applyBorder="1"/>
    <xf numFmtId="0" fontId="16" fillId="0" borderId="6" xfId="18" applyBorder="1"/>
    <xf numFmtId="0" fontId="16" fillId="0" borderId="19" xfId="18" applyBorder="1"/>
    <xf numFmtId="0" fontId="21" fillId="0" borderId="0" xfId="18" applyFont="1" applyBorder="1"/>
    <xf numFmtId="0" fontId="16" fillId="0" borderId="19" xfId="18" applyFont="1" applyBorder="1" applyAlignment="1">
      <alignment horizontal="center" wrapText="1"/>
    </xf>
    <xf numFmtId="0" fontId="16" fillId="0" borderId="0" xfId="18" applyBorder="1" applyAlignment="1">
      <alignment horizontal="center"/>
    </xf>
    <xf numFmtId="0" fontId="16" fillId="0" borderId="19" xfId="18" applyFont="1" applyBorder="1" applyAlignment="1">
      <alignment horizontal="center"/>
    </xf>
    <xf numFmtId="0" fontId="16" fillId="0" borderId="0" xfId="18" applyFont="1" applyBorder="1" applyAlignment="1">
      <alignment horizontal="left"/>
    </xf>
    <xf numFmtId="0" fontId="16" fillId="0" borderId="19" xfId="18" applyBorder="1" applyAlignment="1">
      <alignment horizontal="center"/>
    </xf>
    <xf numFmtId="0" fontId="19" fillId="0" borderId="19" xfId="18" applyFont="1" applyBorder="1" applyAlignment="1">
      <alignment horizontal="center"/>
    </xf>
    <xf numFmtId="0" fontId="16" fillId="0" borderId="7" xfId="18" applyBorder="1"/>
    <xf numFmtId="0" fontId="16" fillId="0" borderId="8" xfId="18" applyBorder="1"/>
    <xf numFmtId="0" fontId="16" fillId="0" borderId="0" xfId="18" applyFill="1"/>
    <xf numFmtId="0" fontId="16" fillId="0" borderId="0" xfId="18" applyFont="1"/>
    <xf numFmtId="0" fontId="16" fillId="4" borderId="40" xfId="18" applyFont="1" applyFill="1" applyBorder="1" applyAlignment="1">
      <alignment horizontal="left" indent="1"/>
    </xf>
    <xf numFmtId="0" fontId="16" fillId="4" borderId="40" xfId="18" applyNumberFormat="1" applyFont="1" applyFill="1" applyBorder="1" applyAlignment="1">
      <alignment horizontal="left" indent="1"/>
    </xf>
    <xf numFmtId="0" fontId="16" fillId="0" borderId="0" xfId="18" applyFont="1" applyFill="1"/>
    <xf numFmtId="0" fontId="16" fillId="0" borderId="0" xfId="18" applyFont="1" applyFill="1" applyBorder="1" applyAlignment="1">
      <alignment horizontal="left"/>
    </xf>
    <xf numFmtId="0" fontId="16" fillId="0" borderId="0" xfId="18" applyFill="1" applyBorder="1"/>
    <xf numFmtId="0" fontId="16" fillId="0" borderId="6" xfId="18" applyFill="1" applyBorder="1"/>
    <xf numFmtId="0" fontId="16" fillId="0" borderId="0" xfId="18" applyFont="1" applyFill="1" applyBorder="1" applyAlignment="1">
      <alignment horizontal="center"/>
    </xf>
    <xf numFmtId="0" fontId="19" fillId="0" borderId="0" xfId="18" applyFont="1" applyFill="1" applyBorder="1" applyAlignment="1">
      <alignment horizontal="center"/>
    </xf>
    <xf numFmtId="0" fontId="16" fillId="0" borderId="18" xfId="0" applyFont="1" applyBorder="1"/>
    <xf numFmtId="0" fontId="41" fillId="0" borderId="0" xfId="18" applyFont="1"/>
    <xf numFmtId="0" fontId="16" fillId="0" borderId="0" xfId="19" applyFont="1" applyFill="1"/>
    <xf numFmtId="0" fontId="19" fillId="0" borderId="0" xfId="21" applyFont="1" applyBorder="1" applyAlignment="1"/>
    <xf numFmtId="0" fontId="17" fillId="0" borderId="18" xfId="21" applyFont="1" applyBorder="1" applyAlignment="1">
      <alignment wrapText="1"/>
    </xf>
    <xf numFmtId="0" fontId="50" fillId="0" borderId="0" xfId="18" applyFont="1" applyFill="1" applyBorder="1"/>
    <xf numFmtId="0" fontId="17" fillId="0" borderId="0" xfId="21" applyFill="1" applyAlignment="1"/>
    <xf numFmtId="0" fontId="35" fillId="0" borderId="0" xfId="0" applyFont="1"/>
    <xf numFmtId="2" fontId="17" fillId="0" borderId="0" xfId="21" applyNumberFormat="1" applyFill="1" applyBorder="1" applyAlignment="1"/>
    <xf numFmtId="169" fontId="17" fillId="0" borderId="0" xfId="21" applyNumberFormat="1" applyFill="1" applyBorder="1" applyAlignment="1"/>
    <xf numFmtId="172" fontId="17" fillId="0" borderId="0" xfId="21" applyNumberFormat="1" applyFill="1" applyBorder="1" applyAlignment="1"/>
    <xf numFmtId="168" fontId="17" fillId="0" borderId="0" xfId="21" applyNumberFormat="1" applyFill="1" applyBorder="1" applyAlignment="1"/>
    <xf numFmtId="0" fontId="19" fillId="0" borderId="0" xfId="21" applyFont="1" applyFill="1" applyAlignment="1">
      <alignment horizontal="left"/>
    </xf>
    <xf numFmtId="0" fontId="16" fillId="0" borderId="0" xfId="21" applyFont="1" applyAlignment="1">
      <alignment horizontal="left"/>
    </xf>
    <xf numFmtId="0" fontId="39" fillId="0" borderId="0" xfId="14" applyFont="1" applyFill="1" applyBorder="1" applyAlignment="1" applyProtection="1"/>
    <xf numFmtId="0" fontId="33" fillId="0" borderId="0" xfId="14" applyFont="1" applyFill="1" applyBorder="1" applyAlignment="1" applyProtection="1"/>
    <xf numFmtId="0" fontId="60" fillId="0" borderId="0" xfId="0" applyFont="1"/>
    <xf numFmtId="0" fontId="61" fillId="0" borderId="0" xfId="0" applyFont="1"/>
    <xf numFmtId="0" fontId="19" fillId="0" borderId="0" xfId="0" applyFont="1" applyAlignment="1">
      <alignment horizontal="left"/>
    </xf>
    <xf numFmtId="0" fontId="19" fillId="0" borderId="0" xfId="18" applyFont="1"/>
    <xf numFmtId="169" fontId="16" fillId="0" borderId="0" xfId="18" applyNumberFormat="1" applyFill="1" applyBorder="1" applyAlignment="1"/>
    <xf numFmtId="0" fontId="16" fillId="0" borderId="38" xfId="18" applyFill="1" applyBorder="1" applyAlignment="1"/>
    <xf numFmtId="0" fontId="16" fillId="0" borderId="0" xfId="18" applyFill="1" applyBorder="1" applyAlignment="1"/>
    <xf numFmtId="0" fontId="19" fillId="0" borderId="5" xfId="18" applyFont="1" applyFill="1" applyBorder="1" applyAlignment="1">
      <alignment horizontal="left" vertical="center" wrapText="1" indent="1"/>
    </xf>
    <xf numFmtId="0" fontId="19" fillId="0" borderId="44" xfId="18" applyFont="1" applyFill="1" applyBorder="1" applyAlignment="1">
      <alignment horizontal="left" vertical="center" wrapText="1" indent="1"/>
    </xf>
    <xf numFmtId="0" fontId="19" fillId="0" borderId="45" xfId="18" applyFont="1" applyFill="1" applyBorder="1" applyAlignment="1">
      <alignment horizontal="left" vertical="center" wrapText="1" indent="1"/>
    </xf>
    <xf numFmtId="0" fontId="19" fillId="0" borderId="15" xfId="18" applyFont="1" applyFill="1" applyBorder="1" applyAlignment="1">
      <alignment horizontal="left" vertical="center" wrapText="1" indent="1"/>
    </xf>
    <xf numFmtId="0" fontId="0" fillId="0" borderId="4" xfId="0" applyFill="1" applyBorder="1" applyAlignment="1">
      <alignment wrapText="1"/>
    </xf>
    <xf numFmtId="0" fontId="0" fillId="0" borderId="0" xfId="0" applyFill="1" applyBorder="1" applyAlignment="1">
      <alignment wrapText="1"/>
    </xf>
    <xf numFmtId="172" fontId="0" fillId="0" borderId="0" xfId="0" applyNumberFormat="1" applyFill="1" applyBorder="1" applyAlignment="1"/>
    <xf numFmtId="0" fontId="16" fillId="0" borderId="19" xfId="0" applyFont="1" applyBorder="1" applyAlignment="1">
      <alignment horizontal="center"/>
    </xf>
    <xf numFmtId="0" fontId="60" fillId="0" borderId="0" xfId="0" applyFont="1" applyBorder="1"/>
    <xf numFmtId="0" fontId="61" fillId="0" borderId="0" xfId="0" applyFont="1" applyBorder="1"/>
    <xf numFmtId="0" fontId="17" fillId="0" borderId="0" xfId="19" applyFill="1"/>
    <xf numFmtId="0" fontId="19" fillId="5" borderId="10" xfId="0" applyFont="1" applyFill="1" applyBorder="1" applyAlignment="1">
      <alignment horizontal="center" wrapText="1"/>
    </xf>
    <xf numFmtId="0" fontId="19" fillId="5" borderId="8" xfId="0" applyFont="1" applyFill="1" applyBorder="1" applyAlignment="1">
      <alignment horizontal="center" wrapText="1"/>
    </xf>
    <xf numFmtId="0" fontId="16" fillId="0" borderId="30" xfId="0" applyFont="1" applyBorder="1"/>
    <xf numFmtId="0" fontId="16" fillId="0" borderId="8" xfId="0" applyFont="1" applyBorder="1" applyAlignment="1">
      <alignment horizontal="center"/>
    </xf>
    <xf numFmtId="0" fontId="16" fillId="0" borderId="0" xfId="0" applyFont="1" applyFill="1" applyAlignment="1">
      <alignment horizontal="left" vertical="top"/>
    </xf>
    <xf numFmtId="0" fontId="47" fillId="0" borderId="0" xfId="0" applyFont="1" applyFill="1" applyAlignment="1"/>
    <xf numFmtId="0" fontId="16" fillId="0" borderId="0" xfId="18" applyFont="1" applyFill="1" applyBorder="1" applyAlignment="1">
      <alignment horizontal="left" vertical="top"/>
    </xf>
    <xf numFmtId="0" fontId="0" fillId="0" borderId="0" xfId="0" applyFill="1" applyBorder="1" applyAlignment="1"/>
    <xf numFmtId="0" fontId="16" fillId="0" borderId="0" xfId="0" applyFont="1" applyFill="1" applyBorder="1" applyAlignment="1">
      <alignment horizontal="left" vertical="top"/>
    </xf>
    <xf numFmtId="0" fontId="16" fillId="0" borderId="0" xfId="18" applyFont="1" applyFill="1" applyBorder="1" applyAlignment="1">
      <alignment vertical="top"/>
    </xf>
    <xf numFmtId="0" fontId="19" fillId="0" borderId="0" xfId="0" applyNumberFormat="1" applyFont="1" applyAlignment="1"/>
    <xf numFmtId="0" fontId="19" fillId="0" borderId="0" xfId="0" applyFont="1" applyAlignment="1"/>
    <xf numFmtId="0" fontId="16" fillId="0" borderId="4" xfId="21" applyFont="1" applyBorder="1" applyAlignment="1"/>
    <xf numFmtId="183" fontId="35" fillId="0" borderId="0" xfId="20" applyNumberFormat="1" applyFont="1" applyAlignment="1">
      <alignment wrapText="1"/>
    </xf>
    <xf numFmtId="0" fontId="19" fillId="0" borderId="4" xfId="21" applyFont="1" applyFill="1" applyBorder="1" applyAlignment="1"/>
    <xf numFmtId="0" fontId="19" fillId="0" borderId="4" xfId="21" applyFont="1" applyFill="1" applyBorder="1" applyAlignment="1">
      <alignment horizontal="center" vertical="center" wrapText="1"/>
    </xf>
    <xf numFmtId="0" fontId="19" fillId="0" borderId="4" xfId="21" applyFont="1" applyFill="1" applyBorder="1" applyAlignment="1">
      <alignment wrapText="1"/>
    </xf>
    <xf numFmtId="173" fontId="19" fillId="0" borderId="4" xfId="21" applyNumberFormat="1" applyFont="1" applyFill="1" applyBorder="1" applyAlignment="1">
      <alignment horizontal="center" vertical="center" wrapText="1"/>
    </xf>
    <xf numFmtId="0" fontId="16" fillId="2" borderId="4" xfId="21" applyFont="1" applyFill="1" applyBorder="1" applyAlignment="1">
      <alignment horizontal="center" vertical="center"/>
    </xf>
    <xf numFmtId="0" fontId="16" fillId="2" borderId="4" xfId="21" quotePrefix="1" applyFont="1" applyFill="1" applyBorder="1" applyAlignment="1">
      <alignment horizontal="center" vertical="center" wrapText="1"/>
    </xf>
    <xf numFmtId="0" fontId="16" fillId="2" borderId="4" xfId="21" applyFont="1" applyFill="1" applyBorder="1" applyAlignment="1">
      <alignment horizontal="center" vertical="center" wrapText="1"/>
    </xf>
    <xf numFmtId="173" fontId="16" fillId="2" borderId="4" xfId="21" applyNumberFormat="1" applyFont="1" applyFill="1" applyBorder="1" applyAlignment="1">
      <alignment horizontal="center" vertical="center" wrapText="1"/>
    </xf>
    <xf numFmtId="0" fontId="16" fillId="0" borderId="4" xfId="21" applyFont="1" applyBorder="1" applyAlignment="1">
      <alignment horizontal="center"/>
    </xf>
    <xf numFmtId="0" fontId="16" fillId="0" borderId="4" xfId="21" applyFont="1" applyFill="1" applyBorder="1" applyAlignment="1"/>
    <xf numFmtId="0" fontId="17" fillId="0" borderId="0" xfId="21" applyFill="1" applyAlignment="1">
      <alignment wrapText="1"/>
    </xf>
    <xf numFmtId="0" fontId="17" fillId="0" borderId="18" xfId="21" applyBorder="1" applyAlignment="1"/>
    <xf numFmtId="173" fontId="17" fillId="0" borderId="9" xfId="21" applyNumberFormat="1" applyBorder="1" applyAlignment="1"/>
    <xf numFmtId="168" fontId="17" fillId="0" borderId="10" xfId="21" applyNumberFormat="1" applyBorder="1" applyAlignment="1"/>
    <xf numFmtId="0" fontId="36" fillId="0" borderId="19" xfId="21" applyFont="1" applyFill="1" applyBorder="1" applyAlignment="1"/>
    <xf numFmtId="0" fontId="17" fillId="0" borderId="20" xfId="21" applyBorder="1" applyAlignment="1"/>
    <xf numFmtId="0" fontId="17" fillId="0" borderId="5" xfId="21" applyFont="1" applyFill="1" applyBorder="1" applyAlignment="1">
      <alignment horizontal="justify" vertical="top" wrapText="1"/>
    </xf>
    <xf numFmtId="173" fontId="17" fillId="0" borderId="14" xfId="21" applyNumberFormat="1" applyFont="1" applyFill="1" applyBorder="1" applyAlignment="1">
      <alignment horizontal="center" vertical="top" wrapText="1"/>
    </xf>
    <xf numFmtId="0" fontId="33" fillId="0" borderId="14" xfId="14" applyFill="1" applyBorder="1" applyAlignment="1" applyProtection="1">
      <alignment horizontal="justify" vertical="top" wrapText="1"/>
    </xf>
    <xf numFmtId="0" fontId="16" fillId="0" borderId="0" xfId="0" applyFont="1" applyBorder="1" applyAlignment="1">
      <alignment vertical="top" wrapText="1"/>
    </xf>
    <xf numFmtId="0" fontId="15" fillId="0" borderId="0" xfId="0" applyFont="1" applyAlignment="1">
      <alignment horizontal="justify"/>
    </xf>
    <xf numFmtId="0" fontId="16" fillId="0" borderId="0" xfId="20" applyBorder="1" applyAlignment="1">
      <alignment horizontal="left"/>
    </xf>
    <xf numFmtId="0" fontId="19" fillId="0" borderId="0" xfId="20" applyFont="1" applyFill="1" applyBorder="1"/>
    <xf numFmtId="0" fontId="19" fillId="0" borderId="31" xfId="20" applyFont="1" applyBorder="1"/>
    <xf numFmtId="0" fontId="16" fillId="0" borderId="32" xfId="0" applyFont="1" applyBorder="1"/>
    <xf numFmtId="0" fontId="16" fillId="0" borderId="0" xfId="20" applyFont="1" applyBorder="1" applyAlignment="1">
      <alignment horizontal="left"/>
    </xf>
    <xf numFmtId="0" fontId="63" fillId="0" borderId="0" xfId="0" applyFont="1" applyFill="1" applyBorder="1" applyAlignment="1">
      <alignment horizontal="left" vertical="center" wrapText="1" indent="1"/>
    </xf>
    <xf numFmtId="0" fontId="0" fillId="0" borderId="0" xfId="0" applyAlignment="1"/>
    <xf numFmtId="0" fontId="19" fillId="5" borderId="46" xfId="0" applyFont="1" applyFill="1" applyBorder="1" applyAlignment="1"/>
    <xf numFmtId="169" fontId="16" fillId="0" borderId="0" xfId="0" applyNumberFormat="1" applyFont="1" applyBorder="1"/>
    <xf numFmtId="168" fontId="16" fillId="0" borderId="0" xfId="0" applyNumberFormat="1" applyFont="1" applyBorder="1"/>
    <xf numFmtId="0" fontId="51" fillId="0" borderId="24" xfId="0" applyFont="1" applyFill="1" applyBorder="1" applyAlignment="1">
      <alignment horizontal="center"/>
    </xf>
    <xf numFmtId="0" fontId="51" fillId="0" borderId="43" xfId="0" applyFont="1" applyFill="1" applyBorder="1" applyAlignment="1">
      <alignment horizontal="center"/>
    </xf>
    <xf numFmtId="0" fontId="51" fillId="0" borderId="22" xfId="0" applyFont="1" applyFill="1" applyBorder="1" applyAlignment="1">
      <alignment horizontal="center"/>
    </xf>
    <xf numFmtId="171" fontId="52" fillId="0" borderId="22" xfId="0" applyNumberFormat="1" applyFont="1" applyFill="1" applyBorder="1" applyAlignment="1">
      <alignment horizontal="center"/>
    </xf>
    <xf numFmtId="181" fontId="16" fillId="0" borderId="0" xfId="0" applyNumberFormat="1" applyFont="1" applyFill="1" applyBorder="1"/>
    <xf numFmtId="0" fontId="16" fillId="0" borderId="0" xfId="0" quotePrefix="1" applyFont="1" applyFill="1" applyBorder="1"/>
    <xf numFmtId="2" fontId="16" fillId="0" borderId="0" xfId="0" applyNumberFormat="1" applyFont="1" applyFill="1" applyBorder="1"/>
    <xf numFmtId="0" fontId="16" fillId="0" borderId="0" xfId="20" applyAlignment="1">
      <alignment wrapText="1"/>
    </xf>
    <xf numFmtId="3" fontId="66" fillId="0" borderId="0" xfId="0" applyNumberFormat="1" applyFont="1" applyBorder="1" applyAlignment="1">
      <alignment horizontal="center"/>
    </xf>
    <xf numFmtId="0" fontId="66" fillId="0" borderId="0" xfId="0" applyFont="1" applyBorder="1" applyAlignment="1">
      <alignment horizontal="center"/>
    </xf>
    <xf numFmtId="169" fontId="66" fillId="0" borderId="0" xfId="0" applyNumberFormat="1" applyFont="1" applyBorder="1" applyAlignment="1">
      <alignment horizontal="center"/>
    </xf>
    <xf numFmtId="0" fontId="16" fillId="0" borderId="7" xfId="0" applyFont="1" applyBorder="1"/>
    <xf numFmtId="0" fontId="67" fillId="0" borderId="0" xfId="0" applyFont="1" applyBorder="1" applyAlignment="1">
      <alignment horizontal="center"/>
    </xf>
    <xf numFmtId="182" fontId="66" fillId="0" borderId="0" xfId="0" applyNumberFormat="1" applyFont="1" applyBorder="1" applyAlignment="1">
      <alignment horizontal="center"/>
    </xf>
    <xf numFmtId="0" fontId="16" fillId="6" borderId="4" xfId="20" applyFont="1" applyFill="1" applyBorder="1" applyAlignment="1">
      <alignment wrapText="1"/>
    </xf>
    <xf numFmtId="171" fontId="16" fillId="6" borderId="4" xfId="20" applyNumberFormat="1" applyFont="1" applyFill="1" applyBorder="1" applyAlignment="1">
      <alignment wrapText="1"/>
    </xf>
    <xf numFmtId="0" fontId="16" fillId="0" borderId="4" xfId="20" applyFont="1" applyBorder="1"/>
    <xf numFmtId="2" fontId="16" fillId="0" borderId="4" xfId="20" applyNumberFormat="1" applyFont="1" applyFill="1" applyBorder="1"/>
    <xf numFmtId="169" fontId="16" fillId="0" borderId="4" xfId="20" applyNumberFormat="1" applyFont="1" applyFill="1" applyBorder="1"/>
    <xf numFmtId="172" fontId="16" fillId="0" borderId="4" xfId="20" applyNumberFormat="1" applyFont="1" applyFill="1" applyBorder="1"/>
    <xf numFmtId="179" fontId="16" fillId="0" borderId="4" xfId="20" applyNumberFormat="1" applyFont="1" applyFill="1" applyBorder="1"/>
    <xf numFmtId="0" fontId="16" fillId="0" borderId="4" xfId="20" applyFont="1" applyFill="1" applyBorder="1"/>
    <xf numFmtId="171" fontId="16" fillId="0" borderId="4" xfId="20" applyNumberFormat="1" applyFont="1" applyFill="1" applyBorder="1"/>
    <xf numFmtId="171" fontId="16" fillId="0" borderId="0" xfId="20" applyNumberFormat="1" applyFont="1"/>
    <xf numFmtId="0" fontId="36" fillId="0" borderId="0" xfId="0" applyFont="1"/>
    <xf numFmtId="0" fontId="16" fillId="8" borderId="9" xfId="20" applyFont="1" applyFill="1" applyBorder="1"/>
    <xf numFmtId="0" fontId="16" fillId="8" borderId="19" xfId="20" applyFont="1" applyFill="1" applyBorder="1"/>
    <xf numFmtId="0" fontId="16" fillId="8" borderId="0" xfId="20" applyFont="1" applyFill="1" applyBorder="1"/>
    <xf numFmtId="0" fontId="16" fillId="8" borderId="6" xfId="0" applyFont="1" applyFill="1" applyBorder="1"/>
    <xf numFmtId="165" fontId="16" fillId="8" borderId="0" xfId="20" applyNumberFormat="1" applyFont="1" applyFill="1" applyBorder="1"/>
    <xf numFmtId="0" fontId="16" fillId="8" borderId="6" xfId="20" applyFont="1" applyFill="1" applyBorder="1"/>
    <xf numFmtId="0" fontId="16" fillId="8" borderId="19" xfId="0" applyFont="1" applyFill="1" applyBorder="1"/>
    <xf numFmtId="0" fontId="16" fillId="8" borderId="0" xfId="0" applyFont="1" applyFill="1" applyBorder="1"/>
    <xf numFmtId="0" fontId="16" fillId="8" borderId="20" xfId="20" applyFont="1" applyFill="1" applyBorder="1"/>
    <xf numFmtId="0" fontId="16" fillId="8" borderId="7" xfId="20" applyFont="1" applyFill="1" applyBorder="1"/>
    <xf numFmtId="0" fontId="16" fillId="8" borderId="8" xfId="20" applyFont="1" applyFill="1" applyBorder="1"/>
    <xf numFmtId="0" fontId="21" fillId="0" borderId="0" xfId="14" applyFont="1" applyAlignment="1" applyProtection="1"/>
    <xf numFmtId="0" fontId="16" fillId="9" borderId="4" xfId="20" applyFont="1" applyFill="1" applyBorder="1"/>
    <xf numFmtId="169" fontId="16" fillId="0" borderId="4" xfId="20" applyNumberFormat="1" applyFont="1" applyBorder="1"/>
    <xf numFmtId="0" fontId="16" fillId="0" borderId="2" xfId="20" applyFont="1" applyBorder="1"/>
    <xf numFmtId="0" fontId="16" fillId="0" borderId="2" xfId="0" applyFont="1" applyBorder="1"/>
    <xf numFmtId="0" fontId="16" fillId="0" borderId="34" xfId="0" applyFont="1" applyBorder="1"/>
    <xf numFmtId="0" fontId="16" fillId="0" borderId="32" xfId="20" applyFont="1" applyBorder="1"/>
    <xf numFmtId="0" fontId="16" fillId="0" borderId="0" xfId="20" applyFont="1" applyBorder="1"/>
    <xf numFmtId="0" fontId="16" fillId="0" borderId="35" xfId="0" applyFont="1" applyBorder="1"/>
    <xf numFmtId="0" fontId="16" fillId="0" borderId="0" xfId="20" applyFont="1" applyFill="1" applyBorder="1"/>
    <xf numFmtId="0" fontId="16" fillId="0" borderId="33" xfId="0" applyFont="1" applyBorder="1"/>
    <xf numFmtId="0" fontId="16" fillId="0" borderId="36" xfId="0" applyFont="1" applyBorder="1"/>
    <xf numFmtId="0" fontId="16" fillId="0" borderId="37" xfId="0" applyFont="1" applyBorder="1"/>
    <xf numFmtId="10" fontId="68" fillId="0" borderId="4" xfId="20" applyNumberFormat="1" applyFont="1" applyBorder="1"/>
    <xf numFmtId="180" fontId="19" fillId="4" borderId="41" xfId="4" applyNumberFormat="1" applyFont="1" applyFill="1" applyBorder="1"/>
    <xf numFmtId="0" fontId="35" fillId="0" borderId="0" xfId="0" applyFont="1" applyBorder="1"/>
    <xf numFmtId="0" fontId="19" fillId="0" borderId="20" xfId="18" applyFont="1" applyBorder="1" applyAlignment="1">
      <alignment horizontal="center"/>
    </xf>
    <xf numFmtId="0" fontId="19" fillId="0" borderId="7" xfId="18" applyFont="1" applyBorder="1" applyAlignment="1">
      <alignment horizontal="center"/>
    </xf>
    <xf numFmtId="0" fontId="16" fillId="0" borderId="4" xfId="0" applyFont="1" applyFill="1" applyBorder="1" applyAlignment="1">
      <alignment wrapText="1"/>
    </xf>
    <xf numFmtId="0" fontId="61" fillId="0" borderId="7" xfId="0" applyFont="1" applyBorder="1"/>
    <xf numFmtId="0" fontId="16" fillId="0" borderId="0" xfId="0" applyFont="1" applyFill="1" applyBorder="1" applyAlignment="1">
      <alignment horizontal="center"/>
    </xf>
    <xf numFmtId="0" fontId="16" fillId="0" borderId="0" xfId="21" applyFont="1" applyAlignment="1"/>
    <xf numFmtId="0" fontId="19" fillId="0" borderId="14" xfId="21" applyFont="1" applyFill="1" applyBorder="1" applyAlignment="1">
      <alignment horizontal="center" vertical="center" wrapText="1"/>
    </xf>
    <xf numFmtId="0" fontId="16" fillId="0" borderId="16" xfId="21" applyFont="1" applyFill="1" applyBorder="1" applyAlignment="1"/>
    <xf numFmtId="0" fontId="16" fillId="0" borderId="17" xfId="21" applyFont="1" applyFill="1" applyBorder="1" applyAlignment="1"/>
    <xf numFmtId="0" fontId="16" fillId="0" borderId="9" xfId="21" applyFont="1" applyBorder="1" applyAlignment="1"/>
    <xf numFmtId="0" fontId="16" fillId="0" borderId="10" xfId="21" applyFont="1" applyBorder="1" applyAlignment="1"/>
    <xf numFmtId="0" fontId="16" fillId="0" borderId="0" xfId="21" applyFont="1" applyBorder="1" applyAlignment="1"/>
    <xf numFmtId="0" fontId="16" fillId="0" borderId="6" xfId="21" applyFont="1" applyBorder="1" applyAlignment="1"/>
    <xf numFmtId="0" fontId="16" fillId="0" borderId="7" xfId="21" applyFont="1" applyBorder="1" applyAlignment="1"/>
    <xf numFmtId="0" fontId="16" fillId="0" borderId="8" xfId="21" applyFont="1" applyBorder="1" applyAlignment="1"/>
    <xf numFmtId="0" fontId="16" fillId="2" borderId="4" xfId="21" applyFont="1" applyFill="1" applyBorder="1" applyAlignment="1"/>
    <xf numFmtId="0" fontId="16" fillId="0" borderId="0" xfId="0" applyFont="1" applyFill="1"/>
    <xf numFmtId="0" fontId="19" fillId="5" borderId="30" xfId="0" applyFont="1" applyFill="1" applyBorder="1"/>
    <xf numFmtId="0" fontId="16" fillId="0" borderId="8" xfId="0" applyFont="1" applyBorder="1"/>
    <xf numFmtId="1" fontId="16" fillId="0" borderId="0" xfId="18" applyNumberFormat="1"/>
    <xf numFmtId="182" fontId="16" fillId="0" borderId="19" xfId="18" applyNumberFormat="1" applyFont="1" applyFill="1" applyBorder="1"/>
    <xf numFmtId="0" fontId="33" fillId="0" borderId="32" xfId="14" applyBorder="1" applyAlignment="1" applyProtection="1"/>
    <xf numFmtId="0" fontId="33" fillId="8" borderId="19" xfId="14" applyFill="1" applyBorder="1" applyAlignment="1" applyProtection="1"/>
    <xf numFmtId="164" fontId="16" fillId="0" borderId="0" xfId="20" applyNumberFormat="1" applyFont="1"/>
    <xf numFmtId="164" fontId="16" fillId="0" borderId="0" xfId="38" applyNumberFormat="1" applyFont="1" applyFill="1" applyBorder="1" applyAlignment="1">
      <alignment horizontal="center" vertical="center"/>
    </xf>
    <xf numFmtId="184" fontId="0" fillId="0" borderId="0" xfId="0" applyNumberFormat="1"/>
    <xf numFmtId="164" fontId="16" fillId="8" borderId="0" xfId="20" applyNumberFormat="1" applyFont="1" applyFill="1" applyBorder="1"/>
    <xf numFmtId="0" fontId="19" fillId="6" borderId="4" xfId="20" applyFont="1" applyFill="1" applyBorder="1"/>
    <xf numFmtId="0" fontId="16" fillId="0" borderId="31" xfId="20" applyBorder="1"/>
    <xf numFmtId="0" fontId="16" fillId="0" borderId="2" xfId="20" applyBorder="1"/>
    <xf numFmtId="0" fontId="16" fillId="0" borderId="34" xfId="20" applyBorder="1"/>
    <xf numFmtId="0" fontId="16" fillId="0" borderId="32" xfId="20" applyBorder="1"/>
    <xf numFmtId="0" fontId="16" fillId="0" borderId="33" xfId="20" applyBorder="1"/>
    <xf numFmtId="0" fontId="20" fillId="0" borderId="0" xfId="18" applyFont="1" applyBorder="1"/>
    <xf numFmtId="0" fontId="33" fillId="0" borderId="0" xfId="14" applyBorder="1" applyAlignment="1" applyProtection="1"/>
    <xf numFmtId="0" fontId="19" fillId="0" borderId="0" xfId="18" applyFont="1" applyBorder="1"/>
    <xf numFmtId="171" fontId="16" fillId="0" borderId="0" xfId="18" applyNumberFormat="1" applyBorder="1"/>
    <xf numFmtId="0" fontId="11" fillId="0" borderId="0" xfId="54"/>
    <xf numFmtId="1" fontId="17" fillId="0" borderId="0" xfId="21" applyNumberFormat="1" applyFont="1" applyFill="1" applyBorder="1" applyAlignment="1">
      <alignment horizontal="left" vertical="top"/>
    </xf>
    <xf numFmtId="0" fontId="16" fillId="0" borderId="30" xfId="0" applyFont="1" applyFill="1" applyBorder="1"/>
    <xf numFmtId="196" fontId="0" fillId="0" borderId="0" xfId="0" applyNumberFormat="1"/>
    <xf numFmtId="0" fontId="19" fillId="5" borderId="6" xfId="0" applyFont="1" applyFill="1" applyBorder="1" applyAlignment="1">
      <alignment horizontal="center" wrapText="1"/>
    </xf>
    <xf numFmtId="2" fontId="16" fillId="0" borderId="0" xfId="20" applyNumberFormat="1" applyFont="1"/>
    <xf numFmtId="0" fontId="16" fillId="0" borderId="4" xfId="21" applyFont="1" applyFill="1" applyBorder="1" applyAlignment="1">
      <alignment horizontal="center"/>
    </xf>
    <xf numFmtId="169" fontId="16" fillId="0" borderId="0" xfId="20" applyNumberFormat="1"/>
    <xf numFmtId="0" fontId="16" fillId="0" borderId="4" xfId="18" applyBorder="1"/>
    <xf numFmtId="0" fontId="16" fillId="0" borderId="4" xfId="18" applyBorder="1" applyAlignment="1">
      <alignment horizontal="center"/>
    </xf>
    <xf numFmtId="0" fontId="16" fillId="0" borderId="38" xfId="18" applyFill="1" applyBorder="1" applyAlignment="1">
      <alignment horizontal="center"/>
    </xf>
    <xf numFmtId="0" fontId="16" fillId="0" borderId="39" xfId="18" applyNumberFormat="1" applyFont="1" applyFill="1" applyBorder="1" applyAlignment="1">
      <alignment horizontal="center"/>
    </xf>
    <xf numFmtId="0" fontId="0" fillId="0" borderId="4" xfId="0" applyBorder="1" applyAlignment="1">
      <alignment horizontal="center"/>
    </xf>
    <xf numFmtId="169" fontId="0" fillId="0" borderId="4" xfId="0" applyNumberFormat="1" applyBorder="1" applyAlignment="1">
      <alignment horizontal="center"/>
    </xf>
    <xf numFmtId="2" fontId="0" fillId="0" borderId="4" xfId="0" applyNumberFormat="1" applyBorder="1" applyAlignment="1">
      <alignment horizontal="center"/>
    </xf>
    <xf numFmtId="164" fontId="16" fillId="0" borderId="0" xfId="20" applyNumberFormat="1" applyFont="1" applyFill="1" applyBorder="1"/>
    <xf numFmtId="0" fontId="16" fillId="0" borderId="0" xfId="18" applyFont="1" applyFill="1" applyBorder="1" applyAlignment="1">
      <alignment vertical="center"/>
    </xf>
    <xf numFmtId="0" fontId="16" fillId="0" borderId="0" xfId="18" applyFont="1" applyFill="1" applyBorder="1" applyAlignment="1">
      <alignment horizontal="center" vertical="center" wrapText="1"/>
    </xf>
    <xf numFmtId="0" fontId="16" fillId="0" borderId="0" xfId="18" applyFill="1" applyBorder="1" applyAlignment="1">
      <alignment horizontal="center"/>
    </xf>
    <xf numFmtId="0" fontId="16" fillId="0" borderId="0" xfId="18" applyNumberFormat="1" applyFont="1" applyFill="1" applyBorder="1" applyAlignment="1">
      <alignment horizontal="center"/>
    </xf>
    <xf numFmtId="0" fontId="0" fillId="0" borderId="0" xfId="0" applyFill="1" applyBorder="1" applyAlignment="1">
      <alignment horizontal="center"/>
    </xf>
    <xf numFmtId="2" fontId="0" fillId="0" borderId="0" xfId="0" applyNumberFormat="1" applyFill="1" applyBorder="1" applyAlignment="1">
      <alignment horizontal="center"/>
    </xf>
    <xf numFmtId="169" fontId="0" fillId="0" borderId="0" xfId="0" applyNumberFormat="1" applyFill="1" applyBorder="1" applyAlignment="1">
      <alignment horizontal="center"/>
    </xf>
    <xf numFmtId="2" fontId="16" fillId="0" borderId="0" xfId="20" applyNumberFormat="1" applyFont="1" applyFill="1" applyBorder="1"/>
    <xf numFmtId="169" fontId="16" fillId="0" borderId="0" xfId="20" applyNumberFormat="1" applyFont="1" applyFill="1" applyBorder="1"/>
    <xf numFmtId="172" fontId="16" fillId="0" borderId="0" xfId="20" applyNumberFormat="1" applyFont="1" applyFill="1" applyBorder="1"/>
    <xf numFmtId="171" fontId="16" fillId="0" borderId="0" xfId="20" applyNumberFormat="1" applyFont="1" applyFill="1" applyBorder="1"/>
    <xf numFmtId="0" fontId="101" fillId="0" borderId="0" xfId="0" applyFont="1"/>
    <xf numFmtId="170" fontId="16" fillId="0" borderId="0" xfId="20" applyNumberFormat="1" applyFont="1" applyFill="1" applyBorder="1"/>
    <xf numFmtId="200" fontId="16" fillId="8" borderId="0" xfId="20" applyNumberFormat="1" applyFont="1" applyFill="1" applyBorder="1"/>
    <xf numFmtId="0" fontId="16" fillId="0" borderId="0" xfId="21" applyFont="1" applyFill="1" applyAlignment="1">
      <alignment horizontal="left"/>
    </xf>
    <xf numFmtId="182" fontId="16" fillId="0" borderId="0" xfId="18" applyNumberFormat="1" applyFont="1" applyFill="1" applyBorder="1"/>
    <xf numFmtId="173" fontId="16" fillId="0" borderId="0" xfId="20" applyNumberFormat="1" applyFont="1" applyFill="1" applyBorder="1" applyAlignment="1">
      <alignment horizontal="center"/>
    </xf>
    <xf numFmtId="199" fontId="16" fillId="0" borderId="0" xfId="20" applyNumberFormat="1" applyFont="1" applyFill="1" applyBorder="1" applyAlignment="1">
      <alignment horizontal="center"/>
    </xf>
    <xf numFmtId="168" fontId="16" fillId="0" borderId="0" xfId="20" applyNumberFormat="1" applyFont="1" applyFill="1" applyBorder="1" applyAlignment="1">
      <alignment horizontal="center"/>
    </xf>
    <xf numFmtId="170" fontId="16" fillId="0" borderId="0" xfId="20" applyNumberFormat="1" applyFont="1" applyFill="1" applyBorder="1" applyAlignment="1">
      <alignment horizontal="center"/>
    </xf>
    <xf numFmtId="180" fontId="16" fillId="0" borderId="0" xfId="18" applyNumberFormat="1" applyFont="1"/>
    <xf numFmtId="181" fontId="16" fillId="0" borderId="0" xfId="20" applyNumberFormat="1" applyFont="1" applyBorder="1" applyAlignment="1">
      <alignment horizontal="left"/>
    </xf>
    <xf numFmtId="0" fontId="16" fillId="4" borderId="42" xfId="18" applyFont="1" applyFill="1" applyBorder="1" applyAlignment="1">
      <alignment horizontal="left" indent="1"/>
    </xf>
    <xf numFmtId="0" fontId="16" fillId="0" borderId="0" xfId="18" applyBorder="1" applyAlignment="1"/>
    <xf numFmtId="164" fontId="7" fillId="0" borderId="0" xfId="323" applyFont="1" applyFill="1" applyBorder="1"/>
    <xf numFmtId="202" fontId="16" fillId="8" borderId="0" xfId="20" applyNumberFormat="1" applyFont="1" applyFill="1" applyBorder="1"/>
    <xf numFmtId="167" fontId="16" fillId="8" borderId="0" xfId="20" applyNumberFormat="1" applyFont="1" applyFill="1" applyBorder="1"/>
    <xf numFmtId="172" fontId="16" fillId="8" borderId="0" xfId="20" applyNumberFormat="1" applyFont="1" applyFill="1" applyBorder="1"/>
    <xf numFmtId="0" fontId="54" fillId="0" borderId="0" xfId="0" applyFont="1" applyBorder="1" applyAlignment="1">
      <alignment wrapText="1"/>
    </xf>
    <xf numFmtId="0" fontId="19" fillId="2" borderId="4" xfId="18" applyFont="1" applyFill="1" applyBorder="1" applyAlignment="1">
      <alignment horizontal="center" vertical="center"/>
    </xf>
    <xf numFmtId="0" fontId="19" fillId="2" borderId="4" xfId="18" applyFont="1" applyFill="1" applyBorder="1" applyAlignment="1">
      <alignment horizontal="center" vertical="center" wrapText="1"/>
    </xf>
    <xf numFmtId="0" fontId="16" fillId="0" borderId="4" xfId="0" applyFont="1" applyBorder="1" applyAlignment="1">
      <alignment horizontal="center"/>
    </xf>
    <xf numFmtId="0" fontId="19" fillId="5" borderId="46" xfId="0" applyFont="1" applyFill="1" applyBorder="1"/>
    <xf numFmtId="0" fontId="19" fillId="5" borderId="30" xfId="0" applyFont="1" applyFill="1" applyBorder="1"/>
    <xf numFmtId="0" fontId="19" fillId="5" borderId="46" xfId="0" applyFont="1" applyFill="1" applyBorder="1" applyAlignment="1">
      <alignment horizontal="center"/>
    </xf>
    <xf numFmtId="0" fontId="19" fillId="5" borderId="30" xfId="0" applyFont="1" applyFill="1" applyBorder="1" applyAlignment="1">
      <alignment horizontal="center"/>
    </xf>
    <xf numFmtId="164" fontId="16" fillId="0" borderId="0" xfId="18" applyNumberFormat="1"/>
    <xf numFmtId="0" fontId="101" fillId="0" borderId="0" xfId="0" applyFont="1" applyFill="1"/>
    <xf numFmtId="0" fontId="19" fillId="0" borderId="0" xfId="0" applyFont="1" applyFill="1"/>
    <xf numFmtId="0" fontId="19" fillId="0" borderId="0" xfId="21" applyFont="1" applyFill="1" applyAlignment="1"/>
    <xf numFmtId="0" fontId="16" fillId="0" borderId="8" xfId="0" applyFont="1" applyFill="1" applyBorder="1"/>
    <xf numFmtId="0" fontId="16" fillId="0" borderId="7" xfId="0" applyFont="1" applyFill="1" applyBorder="1" applyAlignment="1">
      <alignment horizontal="center"/>
    </xf>
    <xf numFmtId="0" fontId="20" fillId="0" borderId="0" xfId="18" applyFont="1"/>
    <xf numFmtId="0" fontId="16" fillId="0" borderId="4" xfId="0" applyFont="1" applyFill="1" applyBorder="1"/>
    <xf numFmtId="0" fontId="19" fillId="0" borderId="0" xfId="0" applyFont="1" applyFill="1" applyAlignment="1">
      <alignment horizontal="left"/>
    </xf>
    <xf numFmtId="170" fontId="5" fillId="0" borderId="0" xfId="431" applyNumberFormat="1"/>
    <xf numFmtId="0" fontId="44" fillId="0" borderId="0" xfId="0" applyFont="1" applyFill="1"/>
    <xf numFmtId="0" fontId="39" fillId="0" borderId="0" xfId="0" applyFont="1" applyFill="1"/>
    <xf numFmtId="0" fontId="33" fillId="0" borderId="0" xfId="14" applyFill="1" applyAlignment="1" applyProtection="1"/>
    <xf numFmtId="0" fontId="16" fillId="0" borderId="0" xfId="20" applyFont="1" applyFill="1" applyBorder="1"/>
    <xf numFmtId="171" fontId="52" fillId="0" borderId="24" xfId="0" applyNumberFormat="1" applyFont="1" applyFill="1" applyBorder="1" applyAlignment="1">
      <alignment horizontal="center"/>
    </xf>
    <xf numFmtId="171" fontId="52" fillId="0" borderId="43" xfId="0" applyNumberFormat="1" applyFont="1" applyFill="1" applyBorder="1" applyAlignment="1">
      <alignment horizontal="center"/>
    </xf>
    <xf numFmtId="0" fontId="16" fillId="0" borderId="0" xfId="0" quotePrefix="1" applyFont="1" applyFill="1" applyBorder="1" applyAlignment="1">
      <alignment vertical="top" wrapText="1"/>
    </xf>
    <xf numFmtId="2" fontId="17" fillId="0" borderId="14" xfId="21" applyNumberFormat="1" applyFill="1" applyBorder="1" applyAlignment="1"/>
    <xf numFmtId="0" fontId="16" fillId="0" borderId="27" xfId="21" applyFont="1" applyFill="1" applyBorder="1" applyAlignment="1">
      <alignment horizontal="right" vertical="top" wrapText="1"/>
    </xf>
    <xf numFmtId="2" fontId="17" fillId="0" borderId="1" xfId="21" applyNumberFormat="1" applyFill="1" applyBorder="1" applyAlignment="1"/>
    <xf numFmtId="2" fontId="17" fillId="0" borderId="4" xfId="21" applyNumberFormat="1" applyFill="1" applyBorder="1" applyAlignment="1"/>
    <xf numFmtId="0" fontId="19" fillId="0" borderId="18" xfId="21" applyFont="1" applyFill="1" applyBorder="1" applyAlignment="1"/>
    <xf numFmtId="0" fontId="16" fillId="0" borderId="9" xfId="21" applyFont="1" applyFill="1" applyBorder="1" applyAlignment="1"/>
    <xf numFmtId="0" fontId="16" fillId="0" borderId="19" xfId="21" applyFont="1" applyFill="1" applyBorder="1" applyAlignment="1"/>
    <xf numFmtId="0" fontId="16" fillId="0" borderId="0" xfId="21" applyFont="1" applyFill="1" applyBorder="1" applyAlignment="1"/>
    <xf numFmtId="0" fontId="16" fillId="0" borderId="20" xfId="21" applyFont="1" applyFill="1" applyBorder="1" applyAlignment="1"/>
    <xf numFmtId="0" fontId="16" fillId="0" borderId="7" xfId="21" applyFont="1" applyFill="1" applyBorder="1" applyAlignment="1"/>
    <xf numFmtId="0" fontId="0" fillId="0" borderId="7" xfId="0" applyFill="1" applyBorder="1" applyAlignment="1">
      <alignment horizontal="center"/>
    </xf>
    <xf numFmtId="0" fontId="0" fillId="0" borderId="4" xfId="0" applyFill="1" applyBorder="1"/>
    <xf numFmtId="169" fontId="16" fillId="0" borderId="39" xfId="18" applyNumberFormat="1" applyFont="1" applyFill="1" applyBorder="1" applyAlignment="1"/>
    <xf numFmtId="2" fontId="16" fillId="0" borderId="4" xfId="20" applyNumberFormat="1" applyFill="1" applyBorder="1"/>
    <xf numFmtId="179" fontId="16" fillId="0" borderId="4" xfId="20" applyNumberFormat="1" applyFill="1" applyBorder="1"/>
    <xf numFmtId="0" fontId="16" fillId="0" borderId="4" xfId="20" applyFill="1" applyBorder="1"/>
    <xf numFmtId="0" fontId="16" fillId="0" borderId="32" xfId="20" applyFont="1" applyFill="1" applyBorder="1"/>
    <xf numFmtId="169" fontId="16" fillId="0" borderId="4" xfId="20" applyNumberFormat="1" applyFill="1" applyBorder="1"/>
    <xf numFmtId="171" fontId="16" fillId="0" borderId="4" xfId="20" applyNumberFormat="1" applyFill="1" applyBorder="1"/>
    <xf numFmtId="167" fontId="16" fillId="0" borderId="4" xfId="20" applyNumberFormat="1" applyFont="1" applyFill="1" applyBorder="1"/>
    <xf numFmtId="170" fontId="16" fillId="0" borderId="4" xfId="20" applyNumberFormat="1" applyFont="1" applyFill="1" applyBorder="1"/>
    <xf numFmtId="0" fontId="59" fillId="0" borderId="51" xfId="23" applyFont="1" applyFill="1" applyBorder="1" applyAlignment="1">
      <alignment horizontal="left" vertical="center"/>
    </xf>
    <xf numFmtId="0" fontId="59" fillId="0" borderId="51" xfId="23" applyFont="1" applyFill="1" applyBorder="1" applyAlignment="1">
      <alignment vertical="center"/>
    </xf>
    <xf numFmtId="0" fontId="59" fillId="0" borderId="54" xfId="23" applyFont="1" applyFill="1" applyBorder="1" applyAlignment="1">
      <alignment vertical="center"/>
    </xf>
    <xf numFmtId="0" fontId="16" fillId="0" borderId="0" xfId="20" applyFont="1" applyAlignment="1">
      <alignment vertical="center" wrapText="1"/>
    </xf>
    <xf numFmtId="0" fontId="16" fillId="0" borderId="0" xfId="0" applyFont="1" applyAlignment="1">
      <alignment vertical="center" wrapText="1"/>
    </xf>
    <xf numFmtId="2" fontId="106" fillId="0" borderId="4" xfId="20" applyNumberFormat="1" applyFont="1" applyFill="1" applyBorder="1"/>
    <xf numFmtId="14" fontId="16" fillId="0" borderId="0" xfId="20" applyNumberFormat="1" applyFont="1"/>
    <xf numFmtId="179" fontId="106" fillId="0" borderId="4" xfId="20" applyNumberFormat="1" applyFont="1" applyFill="1" applyBorder="1" applyAlignment="1">
      <alignment horizontal="center" vertical="center"/>
    </xf>
    <xf numFmtId="0" fontId="16" fillId="0" borderId="0" xfId="20" applyFont="1"/>
    <xf numFmtId="0" fontId="19" fillId="0" borderId="0" xfId="20" applyFont="1"/>
    <xf numFmtId="0" fontId="16" fillId="0" borderId="0" xfId="20" applyFont="1"/>
    <xf numFmtId="0" fontId="16" fillId="0" borderId="0" xfId="0" applyFont="1" applyAlignment="1">
      <alignment vertical="center" wrapText="1"/>
    </xf>
    <xf numFmtId="0" fontId="0" fillId="0" borderId="0" xfId="0"/>
    <xf numFmtId="0" fontId="33" fillId="0" borderId="0" xfId="14" applyAlignment="1" applyProtection="1"/>
    <xf numFmtId="0" fontId="16" fillId="0" borderId="0" xfId="18" applyBorder="1"/>
    <xf numFmtId="0" fontId="16" fillId="0" borderId="0" xfId="18" applyBorder="1" applyAlignment="1">
      <alignment horizontal="center"/>
    </xf>
    <xf numFmtId="169" fontId="16" fillId="0" borderId="0" xfId="0" applyNumberFormat="1" applyFont="1"/>
    <xf numFmtId="173" fontId="16" fillId="0" borderId="9" xfId="21" applyNumberFormat="1" applyFont="1" applyFill="1" applyBorder="1" applyAlignment="1">
      <alignment wrapText="1"/>
    </xf>
    <xf numFmtId="0" fontId="0" fillId="0" borderId="0" xfId="0"/>
    <xf numFmtId="0" fontId="16" fillId="0" borderId="15" xfId="21" applyFont="1" applyFill="1" applyBorder="1" applyAlignment="1">
      <alignment horizontal="right" vertical="top" wrapText="1"/>
    </xf>
    <xf numFmtId="0" fontId="62" fillId="0" borderId="8" xfId="20" applyFont="1" applyFill="1" applyBorder="1"/>
    <xf numFmtId="181" fontId="16" fillId="0" borderId="0" xfId="18" applyNumberFormat="1" applyFont="1"/>
    <xf numFmtId="0" fontId="19" fillId="0" borderId="0" xfId="0" applyFont="1" applyBorder="1" applyAlignment="1">
      <alignment horizontal="right" indent="1"/>
    </xf>
    <xf numFmtId="0" fontId="30" fillId="0" borderId="0" xfId="0" applyFont="1" applyFill="1" applyBorder="1" applyAlignment="1">
      <alignment horizontal="right" indent="1"/>
    </xf>
    <xf numFmtId="164" fontId="16" fillId="0" borderId="0" xfId="0" applyNumberFormat="1" applyFont="1" applyFill="1" applyBorder="1" applyAlignment="1">
      <alignment horizontal="center" vertical="center"/>
    </xf>
    <xf numFmtId="0" fontId="16" fillId="0" borderId="0" xfId="0" applyFont="1" applyBorder="1" applyAlignment="1">
      <alignment horizontal="right" indent="1"/>
    </xf>
    <xf numFmtId="0" fontId="31" fillId="0" borderId="0" xfId="0" applyFont="1" applyFill="1" applyBorder="1" applyAlignment="1">
      <alignment horizontal="right" indent="1"/>
    </xf>
    <xf numFmtId="164" fontId="19" fillId="0" borderId="0" xfId="0" applyNumberFormat="1" applyFont="1" applyFill="1" applyBorder="1" applyAlignment="1">
      <alignment horizontal="center" vertical="center"/>
    </xf>
    <xf numFmtId="164" fontId="16" fillId="8" borderId="6" xfId="0" applyNumberFormat="1" applyFont="1" applyFill="1" applyBorder="1"/>
    <xf numFmtId="0" fontId="0" fillId="0" borderId="0" xfId="0"/>
    <xf numFmtId="0" fontId="16" fillId="0" borderId="26" xfId="21" applyFont="1" applyFill="1" applyBorder="1" applyAlignment="1">
      <alignment horizontal="right" vertical="top" wrapText="1"/>
    </xf>
    <xf numFmtId="0" fontId="107" fillId="0" borderId="0" xfId="515"/>
    <xf numFmtId="0" fontId="16" fillId="0" borderId="42" xfId="18" applyFont="1" applyFill="1" applyBorder="1" applyAlignment="1">
      <alignment horizontal="left" indent="1"/>
    </xf>
    <xf numFmtId="180" fontId="19" fillId="0" borderId="41" xfId="18" applyNumberFormat="1" applyFont="1" applyFill="1" applyBorder="1" applyAlignment="1">
      <alignment horizontal="right"/>
    </xf>
    <xf numFmtId="180" fontId="19" fillId="0" borderId="41" xfId="18" applyNumberFormat="1" applyFont="1" applyFill="1" applyBorder="1"/>
    <xf numFmtId="0" fontId="16" fillId="4" borderId="30" xfId="18" applyFont="1" applyFill="1" applyBorder="1" applyAlignment="1">
      <alignment horizontal="left" indent="1"/>
    </xf>
    <xf numFmtId="3" fontId="16" fillId="7" borderId="42" xfId="84" applyNumberFormat="1" applyFont="1" applyFill="1" applyBorder="1" applyAlignment="1"/>
    <xf numFmtId="3" fontId="16" fillId="7" borderId="8" xfId="18" applyNumberFormat="1" applyFont="1" applyFill="1" applyBorder="1"/>
    <xf numFmtId="180" fontId="16" fillId="7" borderId="71" xfId="18" applyNumberFormat="1" applyFont="1" applyFill="1" applyBorder="1"/>
    <xf numFmtId="182" fontId="16" fillId="7" borderId="42" xfId="18" applyNumberFormat="1" applyFont="1" applyFill="1" applyBorder="1"/>
    <xf numFmtId="169" fontId="16" fillId="7" borderId="30" xfId="18" applyNumberFormat="1" applyFont="1" applyFill="1" applyBorder="1"/>
    <xf numFmtId="180" fontId="19" fillId="7" borderId="71" xfId="18" applyNumberFormat="1" applyFont="1" applyFill="1" applyBorder="1" applyAlignment="1">
      <alignment horizontal="right"/>
    </xf>
    <xf numFmtId="10" fontId="58" fillId="0" borderId="51" xfId="23" applyNumberFormat="1" applyFont="1" applyFill="1" applyBorder="1" applyAlignment="1">
      <alignment horizontal="left" vertical="center"/>
    </xf>
    <xf numFmtId="10" fontId="58" fillId="0" borderId="51" xfId="23" applyNumberFormat="1" applyFont="1" applyFill="1" applyBorder="1" applyAlignment="1">
      <alignment vertical="center"/>
    </xf>
    <xf numFmtId="3" fontId="59" fillId="0" borderId="51" xfId="23" applyNumberFormat="1" applyFont="1" applyFill="1" applyBorder="1" applyAlignment="1">
      <alignment vertical="center"/>
    </xf>
    <xf numFmtId="10" fontId="58" fillId="0" borderId="54" xfId="23" applyNumberFormat="1" applyFont="1" applyFill="1" applyBorder="1" applyAlignment="1">
      <alignment vertical="center"/>
    </xf>
    <xf numFmtId="181" fontId="55" fillId="0" borderId="55" xfId="32" applyNumberFormat="1" applyFill="1" applyBorder="1"/>
    <xf numFmtId="181" fontId="55" fillId="0" borderId="51" xfId="32" applyNumberFormat="1" applyFill="1" applyBorder="1"/>
    <xf numFmtId="172" fontId="16" fillId="0" borderId="4" xfId="20" applyNumberFormat="1" applyFill="1" applyBorder="1"/>
    <xf numFmtId="168" fontId="16" fillId="0" borderId="4" xfId="20" applyNumberFormat="1" applyFill="1" applyBorder="1"/>
    <xf numFmtId="170" fontId="16" fillId="0" borderId="4" xfId="20" applyNumberFormat="1" applyFill="1" applyBorder="1"/>
    <xf numFmtId="179" fontId="16" fillId="0" borderId="4" xfId="547" applyNumberFormat="1" applyFont="1" applyFill="1" applyBorder="1"/>
    <xf numFmtId="167" fontId="16" fillId="0" borderId="4" xfId="20" applyNumberFormat="1" applyFill="1" applyBorder="1"/>
    <xf numFmtId="0" fontId="16" fillId="0" borderId="7" xfId="20" applyFont="1" applyBorder="1"/>
    <xf numFmtId="0" fontId="19" fillId="8" borderId="18" xfId="20" applyFont="1" applyFill="1" applyBorder="1"/>
    <xf numFmtId="0" fontId="41" fillId="8" borderId="9" xfId="0" applyFont="1" applyFill="1" applyBorder="1"/>
    <xf numFmtId="0" fontId="41" fillId="8" borderId="9" xfId="20" applyFont="1" applyFill="1" applyBorder="1"/>
    <xf numFmtId="164" fontId="16" fillId="8" borderId="0" xfId="38" applyNumberFormat="1" applyFont="1" applyFill="1" applyBorder="1" applyAlignment="1">
      <alignment horizontal="center" vertical="center"/>
    </xf>
    <xf numFmtId="164" fontId="16" fillId="8" borderId="0" xfId="38" applyNumberFormat="1" applyFont="1" applyFill="1" applyBorder="1" applyAlignment="1">
      <alignment horizontal="center"/>
    </xf>
    <xf numFmtId="178" fontId="19" fillId="0" borderId="0" xfId="0" applyNumberFormat="1" applyFont="1" applyFill="1" applyBorder="1" applyAlignment="1">
      <alignment horizontal="center"/>
    </xf>
    <xf numFmtId="0" fontId="19" fillId="0" borderId="0" xfId="0" applyFont="1" applyFill="1" applyBorder="1" applyAlignment="1">
      <alignment horizontal="center"/>
    </xf>
    <xf numFmtId="0" fontId="19" fillId="0" borderId="0" xfId="0" applyFont="1" applyBorder="1" applyAlignment="1"/>
    <xf numFmtId="0" fontId="16" fillId="0" borderId="0" xfId="0" applyFont="1" applyBorder="1" applyAlignment="1">
      <alignment horizontal="center" vertical="center"/>
    </xf>
    <xf numFmtId="3" fontId="16" fillId="0" borderId="0" xfId="0" applyNumberFormat="1" applyFont="1" applyFill="1" applyBorder="1" applyAlignment="1">
      <alignment horizontal="center"/>
    </xf>
    <xf numFmtId="0" fontId="19" fillId="0" borderId="0" xfId="0" applyFont="1" applyBorder="1" applyAlignment="1">
      <alignment horizontal="center"/>
    </xf>
    <xf numFmtId="3" fontId="19" fillId="0" borderId="0" xfId="0" applyNumberFormat="1" applyFont="1" applyFill="1" applyBorder="1" applyAlignment="1">
      <alignment horizontal="center"/>
    </xf>
    <xf numFmtId="3" fontId="19" fillId="0" borderId="0" xfId="0" applyNumberFormat="1" applyFont="1" applyFill="1" applyBorder="1" applyAlignment="1">
      <alignment horizontal="right"/>
    </xf>
    <xf numFmtId="179" fontId="16" fillId="0" borderId="35" xfId="20" applyNumberFormat="1" applyFill="1" applyBorder="1"/>
    <xf numFmtId="179" fontId="16" fillId="0" borderId="36" xfId="20" applyNumberFormat="1" applyFill="1" applyBorder="1"/>
    <xf numFmtId="179" fontId="16" fillId="0" borderId="37" xfId="20" applyNumberFormat="1" applyFill="1" applyBorder="1"/>
    <xf numFmtId="10" fontId="16" fillId="0" borderId="4" xfId="20" applyNumberFormat="1" applyFont="1" applyFill="1" applyBorder="1"/>
    <xf numFmtId="170" fontId="106" fillId="0" borderId="4" xfId="20" applyNumberFormat="1" applyFont="1" applyFill="1" applyBorder="1"/>
    <xf numFmtId="167" fontId="106" fillId="0" borderId="4" xfId="20" applyNumberFormat="1" applyFont="1" applyFill="1" applyBorder="1" applyAlignment="1">
      <alignment horizontal="center" vertical="center"/>
    </xf>
    <xf numFmtId="2" fontId="51" fillId="0" borderId="4" xfId="0" applyNumberFormat="1" applyFont="1" applyFill="1" applyBorder="1" applyAlignment="1">
      <alignment horizontal="right"/>
    </xf>
    <xf numFmtId="169" fontId="16" fillId="0" borderId="4" xfId="21" applyNumberFormat="1" applyFont="1" applyFill="1" applyBorder="1" applyAlignment="1"/>
    <xf numFmtId="168" fontId="16" fillId="0" borderId="4" xfId="21" applyNumberFormat="1" applyFont="1" applyFill="1" applyBorder="1" applyAlignment="1"/>
    <xf numFmtId="2" fontId="51" fillId="0" borderId="4" xfId="18" applyNumberFormat="1" applyFont="1" applyFill="1" applyBorder="1" applyAlignment="1">
      <alignment horizontal="right"/>
    </xf>
    <xf numFmtId="171" fontId="51" fillId="0" borderId="22" xfId="18" applyNumberFormat="1" applyFont="1" applyFill="1" applyBorder="1" applyAlignment="1">
      <alignment horizontal="right"/>
    </xf>
    <xf numFmtId="0" fontId="15" fillId="0" borderId="0" xfId="0" applyFont="1" applyFill="1" applyAlignment="1">
      <alignment horizontal="justify"/>
    </xf>
    <xf numFmtId="0" fontId="0" fillId="0" borderId="0" xfId="0" applyFill="1" applyAlignment="1"/>
    <xf numFmtId="172" fontId="16" fillId="0" borderId="4" xfId="21" applyNumberFormat="1" applyFont="1" applyFill="1" applyBorder="1" applyAlignment="1"/>
    <xf numFmtId="2" fontId="16" fillId="0" borderId="4" xfId="21" applyNumberFormat="1" applyFont="1" applyFill="1" applyBorder="1" applyAlignment="1"/>
    <xf numFmtId="0" fontId="16" fillId="0" borderId="3" xfId="18" applyFill="1" applyBorder="1"/>
    <xf numFmtId="2" fontId="16" fillId="0" borderId="0" xfId="4" applyNumberFormat="1" applyFont="1" applyFill="1" applyBorder="1" applyAlignment="1">
      <alignment horizontal="center"/>
    </xf>
    <xf numFmtId="3" fontId="16" fillId="0" borderId="0" xfId="579" applyNumberFormat="1" applyFont="1" applyFill="1" applyBorder="1" applyAlignment="1">
      <alignment horizontal="center"/>
    </xf>
    <xf numFmtId="0" fontId="16" fillId="0" borderId="6" xfId="18" applyBorder="1" applyAlignment="1"/>
    <xf numFmtId="164" fontId="34" fillId="0" borderId="0" xfId="15" applyNumberFormat="1" applyAlignment="1" applyProtection="1"/>
    <xf numFmtId="0" fontId="34" fillId="0" borderId="0" xfId="15" applyAlignment="1" applyProtection="1"/>
    <xf numFmtId="0" fontId="100" fillId="0" borderId="0" xfId="267" applyAlignment="1" applyProtection="1"/>
    <xf numFmtId="172" fontId="16" fillId="0" borderId="4" xfId="0" applyNumberFormat="1" applyFont="1" applyFill="1" applyBorder="1" applyAlignment="1"/>
    <xf numFmtId="4" fontId="16" fillId="0" borderId="0" xfId="0" applyNumberFormat="1" applyFont="1" applyFill="1" applyBorder="1" applyAlignment="1">
      <alignment horizontal="center"/>
    </xf>
    <xf numFmtId="169" fontId="16" fillId="0" borderId="0" xfId="0" applyNumberFormat="1" applyFont="1" applyFill="1" applyBorder="1" applyAlignment="1">
      <alignment horizontal="center"/>
    </xf>
    <xf numFmtId="182" fontId="16" fillId="0" borderId="0" xfId="0" applyNumberFormat="1" applyFont="1" applyFill="1" applyBorder="1" applyAlignment="1">
      <alignment horizontal="center"/>
    </xf>
    <xf numFmtId="203" fontId="16" fillId="0" borderId="0" xfId="0" applyNumberFormat="1" applyFont="1" applyFill="1" applyBorder="1" applyAlignment="1">
      <alignment horizontal="center"/>
    </xf>
    <xf numFmtId="2" fontId="16" fillId="0" borderId="0" xfId="0" applyNumberFormat="1" applyFont="1" applyFill="1" applyBorder="1" applyAlignment="1">
      <alignment horizontal="center"/>
    </xf>
    <xf numFmtId="172" fontId="16" fillId="0" borderId="0" xfId="0" applyNumberFormat="1" applyFont="1" applyFill="1" applyBorder="1" applyAlignment="1">
      <alignment horizontal="center"/>
    </xf>
    <xf numFmtId="4" fontId="16" fillId="0" borderId="9" xfId="0" applyNumberFormat="1" applyFont="1" applyFill="1" applyBorder="1" applyAlignment="1">
      <alignment horizontal="center"/>
    </xf>
    <xf numFmtId="2" fontId="16" fillId="0" borderId="4" xfId="0" applyNumberFormat="1" applyFont="1" applyFill="1" applyBorder="1" applyAlignment="1"/>
    <xf numFmtId="0" fontId="16" fillId="0" borderId="19" xfId="21" applyFont="1" applyFill="1" applyBorder="1" applyAlignment="1">
      <alignment wrapText="1"/>
    </xf>
    <xf numFmtId="2" fontId="16" fillId="0" borderId="0" xfId="21" applyNumberFormat="1" applyFont="1" applyFill="1" applyBorder="1" applyAlignment="1"/>
    <xf numFmtId="169" fontId="16" fillId="0" borderId="7" xfId="21" applyNumberFormat="1" applyFont="1" applyFill="1" applyBorder="1" applyAlignment="1"/>
    <xf numFmtId="169" fontId="16" fillId="0" borderId="25" xfId="21" applyNumberFormat="1" applyFont="1" applyFill="1" applyBorder="1" applyAlignment="1"/>
    <xf numFmtId="2" fontId="16" fillId="0" borderId="1" xfId="21" applyNumberFormat="1" applyFont="1" applyFill="1" applyBorder="1" applyAlignment="1"/>
    <xf numFmtId="169" fontId="16" fillId="0" borderId="1" xfId="21" applyNumberFormat="1" applyFont="1" applyFill="1" applyBorder="1" applyAlignment="1"/>
    <xf numFmtId="169" fontId="16" fillId="0" borderId="26" xfId="21" applyNumberFormat="1" applyFont="1" applyFill="1" applyBorder="1" applyAlignment="1"/>
    <xf numFmtId="169" fontId="16" fillId="0" borderId="8" xfId="0" applyNumberFormat="1" applyFont="1" applyFill="1" applyBorder="1"/>
    <xf numFmtId="172" fontId="16" fillId="0" borderId="8" xfId="0" applyNumberFormat="1" applyFont="1" applyFill="1" applyBorder="1"/>
    <xf numFmtId="169" fontId="65" fillId="0" borderId="28" xfId="412" applyNumberFormat="1" applyFont="1" applyFill="1" applyBorder="1" applyAlignment="1"/>
    <xf numFmtId="169" fontId="65" fillId="0" borderId="28" xfId="412" applyNumberFormat="1" applyFont="1" applyFill="1" applyBorder="1"/>
    <xf numFmtId="168" fontId="65" fillId="0" borderId="28" xfId="412" applyNumberFormat="1" applyFont="1" applyFill="1" applyBorder="1"/>
    <xf numFmtId="172" fontId="65" fillId="0" borderId="28" xfId="412" applyNumberFormat="1" applyFont="1" applyFill="1" applyBorder="1"/>
    <xf numFmtId="1" fontId="65" fillId="0" borderId="28" xfId="412" applyNumberFormat="1" applyFont="1" applyFill="1" applyBorder="1"/>
    <xf numFmtId="169" fontId="17" fillId="0" borderId="4" xfId="21" applyNumberFormat="1" applyFill="1" applyBorder="1" applyAlignment="1"/>
    <xf numFmtId="0" fontId="16" fillId="0" borderId="25" xfId="21" applyFont="1" applyFill="1" applyBorder="1" applyAlignment="1">
      <alignment horizontal="right" vertical="top" wrapText="1"/>
    </xf>
    <xf numFmtId="173" fontId="17" fillId="0" borderId="4" xfId="21" applyNumberFormat="1" applyFont="1" applyFill="1" applyBorder="1" applyAlignment="1">
      <alignment horizontal="center" vertical="top" wrapText="1"/>
    </xf>
    <xf numFmtId="169" fontId="17" fillId="0" borderId="1" xfId="21" applyNumberFormat="1" applyFill="1" applyBorder="1" applyAlignment="1"/>
    <xf numFmtId="169" fontId="17" fillId="0" borderId="14" xfId="21" applyNumberFormat="1" applyFill="1" applyBorder="1" applyAlignment="1"/>
    <xf numFmtId="0" fontId="17" fillId="0" borderId="14" xfId="21" applyFont="1" applyFill="1" applyBorder="1" applyAlignment="1">
      <alignment horizontal="justify" vertical="top" wrapText="1"/>
    </xf>
    <xf numFmtId="0" fontId="17" fillId="0" borderId="1" xfId="21" applyFont="1" applyFill="1" applyBorder="1" applyAlignment="1">
      <alignment horizontal="justify" vertical="top" wrapText="1"/>
    </xf>
    <xf numFmtId="169" fontId="16" fillId="0" borderId="17" xfId="21" applyNumberFormat="1" applyFont="1" applyFill="1" applyBorder="1" applyAlignment="1"/>
    <xf numFmtId="169" fontId="12" fillId="0" borderId="1" xfId="53" applyNumberFormat="1" applyFill="1" applyBorder="1"/>
    <xf numFmtId="182" fontId="54" fillId="0" borderId="1" xfId="53" applyNumberFormat="1" applyFont="1" applyFill="1" applyBorder="1"/>
    <xf numFmtId="0" fontId="16" fillId="0" borderId="56" xfId="21" applyFont="1" applyFill="1" applyBorder="1" applyAlignment="1"/>
    <xf numFmtId="172" fontId="11" fillId="0" borderId="57" xfId="54" applyNumberFormat="1" applyFill="1" applyBorder="1"/>
    <xf numFmtId="173" fontId="17" fillId="0" borderId="0" xfId="21" applyNumberFormat="1" applyFill="1" applyBorder="1" applyAlignment="1"/>
    <xf numFmtId="169" fontId="17" fillId="0" borderId="6" xfId="21" applyNumberFormat="1" applyFill="1" applyBorder="1" applyAlignment="1"/>
    <xf numFmtId="0" fontId="16" fillId="0" borderId="31" xfId="0" applyFont="1" applyFill="1" applyBorder="1"/>
    <xf numFmtId="0" fontId="16" fillId="0" borderId="2" xfId="0" applyFont="1" applyFill="1" applyBorder="1"/>
    <xf numFmtId="0" fontId="16" fillId="0" borderId="32" xfId="0" applyFont="1" applyFill="1" applyBorder="1"/>
    <xf numFmtId="0" fontId="16" fillId="0" borderId="32" xfId="0" quotePrefix="1" applyFont="1" applyFill="1" applyBorder="1"/>
    <xf numFmtId="0" fontId="16" fillId="0" borderId="32" xfId="0" quotePrefix="1" applyFont="1" applyFill="1" applyBorder="1" applyAlignment="1">
      <alignment vertical="center"/>
    </xf>
    <xf numFmtId="0" fontId="16" fillId="0" borderId="32" xfId="0" applyFont="1" applyFill="1" applyBorder="1" applyAlignment="1">
      <alignment vertical="center"/>
    </xf>
    <xf numFmtId="0" fontId="16" fillId="0" borderId="33" xfId="0" quotePrefix="1" applyFont="1" applyFill="1" applyBorder="1"/>
    <xf numFmtId="0" fontId="16" fillId="0" borderId="36" xfId="0" applyFont="1" applyFill="1" applyBorder="1"/>
    <xf numFmtId="2" fontId="51" fillId="0" borderId="24" xfId="18" applyNumberFormat="1" applyFont="1" applyFill="1" applyBorder="1" applyAlignment="1">
      <alignment horizontal="center"/>
    </xf>
    <xf numFmtId="181" fontId="51" fillId="0" borderId="31" xfId="580" applyNumberFormat="1" applyFont="1" applyFill="1" applyBorder="1" applyAlignment="1">
      <alignment horizontal="center"/>
    </xf>
    <xf numFmtId="2" fontId="51" fillId="0" borderId="43" xfId="18" applyNumberFormat="1" applyFont="1" applyFill="1" applyBorder="1" applyAlignment="1">
      <alignment horizontal="center"/>
    </xf>
    <xf numFmtId="181" fontId="51" fillId="0" borderId="32" xfId="580" applyNumberFormat="1" applyFont="1" applyFill="1" applyBorder="1" applyAlignment="1">
      <alignment horizontal="center"/>
    </xf>
    <xf numFmtId="2" fontId="51" fillId="0" borderId="22" xfId="18" applyNumberFormat="1" applyFont="1" applyFill="1" applyBorder="1" applyAlignment="1">
      <alignment horizontal="center"/>
    </xf>
    <xf numFmtId="181" fontId="51" fillId="0" borderId="33" xfId="580" applyNumberFormat="1" applyFont="1" applyFill="1" applyBorder="1" applyAlignment="1">
      <alignment horizontal="center"/>
    </xf>
    <xf numFmtId="181" fontId="51" fillId="0" borderId="4" xfId="49" applyNumberFormat="1" applyFont="1" applyFill="1" applyBorder="1" applyAlignment="1">
      <alignment horizontal="center"/>
    </xf>
    <xf numFmtId="1" fontId="51" fillId="0" borderId="0" xfId="0" applyNumberFormat="1" applyFont="1" applyFill="1" applyBorder="1" applyAlignment="1">
      <alignment horizontal="center"/>
    </xf>
    <xf numFmtId="169" fontId="19" fillId="0" borderId="0" xfId="0" applyNumberFormat="1" applyFont="1" applyFill="1" applyBorder="1"/>
    <xf numFmtId="0" fontId="116" fillId="0" borderId="0" xfId="0" applyFont="1" applyFill="1" applyBorder="1" applyAlignment="1">
      <alignment horizontal="left"/>
    </xf>
    <xf numFmtId="0" fontId="117" fillId="0" borderId="0" xfId="0" applyFont="1" applyFill="1" applyBorder="1" applyAlignment="1">
      <alignment horizontal="left"/>
    </xf>
    <xf numFmtId="0" fontId="118" fillId="0" borderId="4" xfId="0" applyFont="1" applyFill="1" applyBorder="1" applyAlignment="1">
      <alignment horizontal="center" vertical="center" wrapText="1"/>
    </xf>
    <xf numFmtId="0" fontId="117" fillId="0" borderId="0" xfId="0" applyFont="1" applyFill="1" applyBorder="1" applyAlignment="1">
      <alignment horizontal="center"/>
    </xf>
    <xf numFmtId="0" fontId="117" fillId="0" borderId="0" xfId="0" applyFont="1" applyFill="1" applyBorder="1" applyAlignment="1">
      <alignment horizontal="center" wrapText="1"/>
    </xf>
    <xf numFmtId="0" fontId="117" fillId="0" borderId="0" xfId="0" applyFont="1" applyFill="1" applyBorder="1"/>
    <xf numFmtId="0" fontId="117" fillId="0" borderId="4" xfId="0" applyFont="1" applyFill="1" applyBorder="1" applyAlignment="1">
      <alignment horizontal="center"/>
    </xf>
    <xf numFmtId="0" fontId="117" fillId="0" borderId="38" xfId="0" applyFont="1" applyFill="1" applyBorder="1" applyAlignment="1">
      <alignment horizontal="center"/>
    </xf>
    <xf numFmtId="0" fontId="117" fillId="0" borderId="0" xfId="0" applyFont="1" applyFill="1" applyBorder="1" applyAlignment="1">
      <alignment horizontal="right"/>
    </xf>
    <xf numFmtId="0" fontId="118" fillId="0" borderId="0" xfId="0" applyFont="1" applyFill="1" applyBorder="1" applyAlignment="1">
      <alignment horizontal="right"/>
    </xf>
    <xf numFmtId="179" fontId="16" fillId="0" borderId="0" xfId="0" applyNumberFormat="1" applyFont="1" applyFill="1" applyBorder="1"/>
    <xf numFmtId="179" fontId="16" fillId="0" borderId="0" xfId="25" applyNumberFormat="1" applyFont="1" applyFill="1" applyBorder="1" applyAlignment="1">
      <alignment vertical="top" wrapText="1"/>
    </xf>
    <xf numFmtId="3" fontId="19" fillId="0" borderId="0" xfId="0" applyNumberFormat="1" applyFont="1" applyFill="1" applyBorder="1" applyAlignment="1">
      <alignment horizontal="left"/>
    </xf>
    <xf numFmtId="3" fontId="117" fillId="0" borderId="0" xfId="0" applyNumberFormat="1" applyFont="1" applyFill="1" applyBorder="1" applyAlignment="1">
      <alignment horizontal="right"/>
    </xf>
    <xf numFmtId="3" fontId="16" fillId="0" borderId="0" xfId="0" applyNumberFormat="1" applyFont="1" applyFill="1" applyBorder="1" applyAlignment="1">
      <alignment horizontal="left"/>
    </xf>
    <xf numFmtId="0" fontId="117" fillId="0" borderId="0" xfId="18" applyFont="1" applyFill="1" applyBorder="1"/>
    <xf numFmtId="0" fontId="16" fillId="0" borderId="0" xfId="18" applyFont="1" applyFill="1" applyBorder="1"/>
    <xf numFmtId="0" fontId="115" fillId="0" borderId="0" xfId="0" applyFont="1" applyFill="1" applyBorder="1" applyAlignment="1">
      <alignment horizontal="left" vertical="center"/>
    </xf>
    <xf numFmtId="0" fontId="16" fillId="0" borderId="0" xfId="0" applyFont="1" applyFill="1" applyBorder="1" applyAlignment="1">
      <alignment vertical="center"/>
    </xf>
    <xf numFmtId="0" fontId="62" fillId="0" borderId="0" xfId="0" applyFont="1" applyFill="1" applyBorder="1" applyAlignment="1">
      <alignment vertical="center"/>
    </xf>
    <xf numFmtId="0" fontId="36" fillId="0" borderId="0" xfId="0" applyFont="1" applyFill="1" applyBorder="1" applyAlignment="1">
      <alignment vertical="center"/>
    </xf>
    <xf numFmtId="0" fontId="21" fillId="0" borderId="0" xfId="14" applyFont="1" applyFill="1" applyBorder="1" applyAlignment="1" applyProtection="1">
      <alignment vertical="center"/>
    </xf>
    <xf numFmtId="0" fontId="16" fillId="0" borderId="34" xfId="0" applyFont="1" applyFill="1" applyBorder="1"/>
    <xf numFmtId="0" fontId="16" fillId="0" borderId="35" xfId="0" applyFont="1" applyFill="1" applyBorder="1"/>
    <xf numFmtId="0" fontId="16" fillId="0" borderId="37" xfId="0" applyFont="1" applyFill="1" applyBorder="1"/>
    <xf numFmtId="0" fontId="119" fillId="0" borderId="24" xfId="0" applyFont="1" applyFill="1" applyBorder="1" applyAlignment="1">
      <alignment horizontal="center" vertical="center" wrapText="1"/>
    </xf>
    <xf numFmtId="0" fontId="21" fillId="0" borderId="0" xfId="14" applyFont="1" applyFill="1" applyAlignment="1" applyProtection="1"/>
    <xf numFmtId="9" fontId="16" fillId="0" borderId="0" xfId="25" applyNumberFormat="1" applyFont="1" applyFill="1" applyBorder="1"/>
    <xf numFmtId="9" fontId="16" fillId="0" borderId="0" xfId="25" applyNumberFormat="1" applyFont="1" applyFill="1" applyBorder="1" applyAlignment="1">
      <alignment vertical="top" wrapText="1"/>
    </xf>
    <xf numFmtId="3" fontId="104" fillId="0" borderId="0" xfId="0" applyNumberFormat="1" applyFont="1" applyFill="1" applyBorder="1" applyAlignment="1">
      <alignment horizontal="right"/>
    </xf>
    <xf numFmtId="0" fontId="21" fillId="0" borderId="0" xfId="14" applyFont="1" applyFill="1" applyBorder="1" applyAlignment="1" applyProtection="1"/>
    <xf numFmtId="0" fontId="21" fillId="0" borderId="0" xfId="14" applyFont="1" applyFill="1" applyBorder="1" applyAlignment="1" applyProtection="1">
      <alignment horizontal="left"/>
    </xf>
    <xf numFmtId="0" fontId="21" fillId="0" borderId="0" xfId="0" applyFont="1" applyFill="1"/>
    <xf numFmtId="0" fontId="16" fillId="0" borderId="0" xfId="0" applyFont="1" applyFill="1" applyAlignment="1">
      <alignment vertical="top" wrapText="1"/>
    </xf>
    <xf numFmtId="0" fontId="16" fillId="0" borderId="0" xfId="0" quotePrefix="1" applyFont="1" applyFill="1" applyAlignment="1">
      <alignment vertical="top" wrapText="1"/>
    </xf>
    <xf numFmtId="0" fontId="58" fillId="0" borderId="0" xfId="23" applyFont="1" applyFill="1" applyAlignment="1">
      <alignment horizontal="left" vertical="center"/>
    </xf>
    <xf numFmtId="0" fontId="112" fillId="0" borderId="0" xfId="23" applyFont="1" applyFill="1"/>
    <xf numFmtId="0" fontId="72" fillId="0" borderId="0" xfId="52" applyFill="1"/>
    <xf numFmtId="0" fontId="56" fillId="0" borderId="0" xfId="23" applyFill="1"/>
    <xf numFmtId="0" fontId="59" fillId="0" borderId="0" xfId="23" applyFont="1" applyFill="1" applyAlignment="1">
      <alignment horizontal="left" vertical="center"/>
    </xf>
    <xf numFmtId="0" fontId="59" fillId="0" borderId="0" xfId="23" applyFont="1" applyFill="1" applyAlignment="1">
      <alignment vertical="center" wrapText="1"/>
    </xf>
    <xf numFmtId="0" fontId="59" fillId="0" borderId="0" xfId="23" applyFont="1" applyFill="1" applyAlignment="1">
      <alignment horizontal="right" vertical="center"/>
    </xf>
    <xf numFmtId="0" fontId="59" fillId="0" borderId="0" xfId="23" applyFont="1" applyFill="1" applyAlignment="1">
      <alignment horizontal="center" vertical="center"/>
    </xf>
    <xf numFmtId="0" fontId="59" fillId="0" borderId="51" xfId="23" applyFont="1" applyFill="1" applyBorder="1" applyAlignment="1">
      <alignment horizontal="center" vertical="center"/>
    </xf>
    <xf numFmtId="0" fontId="58" fillId="0" borderId="51" xfId="23" applyFont="1" applyFill="1" applyBorder="1" applyAlignment="1">
      <alignment horizontal="center" vertical="center"/>
    </xf>
    <xf numFmtId="0" fontId="113" fillId="0" borderId="51" xfId="23" applyFont="1" applyFill="1" applyBorder="1" applyAlignment="1">
      <alignment horizontal="center" vertical="center"/>
    </xf>
    <xf numFmtId="0" fontId="59" fillId="0" borderId="51" xfId="23" applyFont="1" applyFill="1" applyBorder="1" applyAlignment="1">
      <alignment horizontal="right" vertical="center"/>
    </xf>
    <xf numFmtId="0" fontId="59" fillId="0" borderId="51" xfId="52" applyFont="1" applyFill="1" applyBorder="1" applyAlignment="1">
      <alignment horizontal="right" vertical="center"/>
    </xf>
    <xf numFmtId="0" fontId="59" fillId="0" borderId="53" xfId="52" applyFont="1" applyFill="1" applyBorder="1" applyAlignment="1">
      <alignment horizontal="right" vertical="center"/>
    </xf>
    <xf numFmtId="0" fontId="56" fillId="0" borderId="51" xfId="23" applyFill="1" applyBorder="1"/>
    <xf numFmtId="0" fontId="114" fillId="0" borderId="51" xfId="0" applyFont="1" applyFill="1" applyBorder="1" applyAlignment="1">
      <alignment horizontal="right" vertical="center"/>
    </xf>
    <xf numFmtId="9" fontId="58" fillId="0" borderId="51" xfId="26" applyFont="1" applyFill="1" applyBorder="1" applyAlignment="1">
      <alignment horizontal="right" vertical="center"/>
    </xf>
    <xf numFmtId="9" fontId="58" fillId="0" borderId="51" xfId="51" applyFont="1" applyFill="1" applyBorder="1" applyAlignment="1">
      <alignment horizontal="right" vertical="center"/>
    </xf>
    <xf numFmtId="0" fontId="59" fillId="0" borderId="53" xfId="23" applyFont="1" applyFill="1" applyBorder="1" applyAlignment="1">
      <alignment horizontal="right" vertical="center"/>
    </xf>
    <xf numFmtId="3" fontId="59" fillId="0" borderId="51" xfId="23" applyNumberFormat="1" applyFont="1" applyFill="1" applyBorder="1" applyAlignment="1">
      <alignment horizontal="right" vertical="center"/>
    </xf>
    <xf numFmtId="3" fontId="59" fillId="0" borderId="53" xfId="52" applyNumberFormat="1" applyFont="1" applyFill="1" applyBorder="1" applyAlignment="1">
      <alignment horizontal="right" vertical="center"/>
    </xf>
    <xf numFmtId="3" fontId="59" fillId="0" borderId="51" xfId="52" applyNumberFormat="1" applyFont="1" applyFill="1" applyBorder="1" applyAlignment="1">
      <alignment horizontal="right" vertical="center"/>
    </xf>
    <xf numFmtId="3" fontId="114" fillId="0" borderId="51" xfId="0" applyNumberFormat="1" applyFont="1" applyFill="1" applyBorder="1" applyAlignment="1">
      <alignment horizontal="right" vertical="center"/>
    </xf>
    <xf numFmtId="9" fontId="53" fillId="0" borderId="51" xfId="26" applyFont="1" applyFill="1" applyBorder="1" applyAlignment="1">
      <alignment horizontal="right" vertical="center"/>
    </xf>
    <xf numFmtId="0" fontId="56" fillId="0" borderId="53" xfId="23" applyFill="1" applyBorder="1"/>
    <xf numFmtId="9" fontId="58" fillId="0" borderId="54" xfId="26" applyFont="1" applyFill="1" applyBorder="1" applyAlignment="1">
      <alignment horizontal="right" vertical="center"/>
    </xf>
    <xf numFmtId="0" fontId="59" fillId="0" borderId="54" xfId="23" applyFont="1" applyFill="1" applyBorder="1" applyAlignment="1">
      <alignment horizontal="right" vertical="center"/>
    </xf>
    <xf numFmtId="0" fontId="56" fillId="0" borderId="52" xfId="23" applyFill="1" applyBorder="1"/>
    <xf numFmtId="0" fontId="56" fillId="0" borderId="4" xfId="23" applyFill="1" applyBorder="1"/>
    <xf numFmtId="181" fontId="55" fillId="0" borderId="4" xfId="32" applyNumberFormat="1" applyFill="1" applyBorder="1"/>
    <xf numFmtId="181" fontId="0" fillId="0" borderId="4" xfId="32" applyNumberFormat="1" applyFont="1" applyFill="1" applyBorder="1"/>
    <xf numFmtId="0" fontId="111" fillId="0" borderId="0" xfId="23" applyFont="1" applyFill="1"/>
    <xf numFmtId="0" fontId="111" fillId="0" borderId="0" xfId="0" applyFont="1" applyFill="1"/>
    <xf numFmtId="1" fontId="0" fillId="0" borderId="0" xfId="0" applyNumberFormat="1" applyFill="1"/>
    <xf numFmtId="2" fontId="0" fillId="0" borderId="0" xfId="0" applyNumberFormat="1" applyFill="1"/>
    <xf numFmtId="1" fontId="111" fillId="0" borderId="0" xfId="0" applyNumberFormat="1" applyFont="1" applyFill="1"/>
    <xf numFmtId="0" fontId="62" fillId="0" borderId="10" xfId="20" applyFont="1" applyFill="1" applyBorder="1" applyAlignment="1">
      <alignment horizontal="center" wrapText="1"/>
    </xf>
    <xf numFmtId="0" fontId="62" fillId="0" borderId="8" xfId="20" applyFont="1" applyFill="1" applyBorder="1" applyAlignment="1">
      <alignment horizontal="center" wrapText="1"/>
    </xf>
    <xf numFmtId="0" fontId="62" fillId="0" borderId="30" xfId="20" applyFont="1" applyFill="1" applyBorder="1"/>
    <xf numFmtId="169" fontId="0" fillId="0" borderId="0" xfId="0" applyNumberFormat="1" applyFill="1"/>
    <xf numFmtId="172" fontId="0" fillId="0" borderId="0" xfId="0" applyNumberFormat="1" applyFill="1"/>
    <xf numFmtId="168" fontId="0" fillId="0" borderId="0" xfId="0" applyNumberFormat="1" applyFill="1"/>
    <xf numFmtId="0" fontId="36" fillId="0" borderId="8" xfId="20" applyFont="1" applyFill="1" applyBorder="1" applyAlignment="1">
      <alignment horizontal="center"/>
    </xf>
    <xf numFmtId="0" fontId="36" fillId="0" borderId="30" xfId="20" applyFont="1" applyFill="1" applyBorder="1"/>
    <xf numFmtId="0" fontId="36" fillId="0" borderId="8" xfId="20" applyFont="1" applyFill="1" applyBorder="1"/>
    <xf numFmtId="169" fontId="16" fillId="7" borderId="42" xfId="18" applyNumberFormat="1" applyFont="1" applyFill="1" applyBorder="1"/>
    <xf numFmtId="3" fontId="16" fillId="7" borderId="42" xfId="18" applyNumberFormat="1" applyFont="1" applyFill="1" applyBorder="1"/>
    <xf numFmtId="204" fontId="16" fillId="4" borderId="0" xfId="4" applyNumberFormat="1" applyFont="1" applyFill="1" applyBorder="1"/>
    <xf numFmtId="204" fontId="16" fillId="4" borderId="32" xfId="4" applyNumberFormat="1" applyFont="1" applyFill="1" applyBorder="1"/>
    <xf numFmtId="204" fontId="16" fillId="4" borderId="35" xfId="4" applyNumberFormat="1" applyFont="1" applyFill="1" applyBorder="1"/>
    <xf numFmtId="204" fontId="65" fillId="7" borderId="0" xfId="323" applyNumberFormat="1" applyFont="1" applyFill="1" applyBorder="1"/>
    <xf numFmtId="204" fontId="65" fillId="7" borderId="35" xfId="323" applyNumberFormat="1" applyFont="1" applyFill="1" applyBorder="1"/>
    <xf numFmtId="204" fontId="65" fillId="7" borderId="20" xfId="323" applyNumberFormat="1" applyFont="1" applyFill="1" applyBorder="1"/>
    <xf numFmtId="204" fontId="16" fillId="7" borderId="7" xfId="18" applyNumberFormat="1" applyFont="1" applyFill="1" applyBorder="1"/>
    <xf numFmtId="204" fontId="65" fillId="7" borderId="7" xfId="323" applyNumberFormat="1" applyFont="1" applyFill="1" applyBorder="1"/>
    <xf numFmtId="204" fontId="16" fillId="7" borderId="70" xfId="18" applyNumberFormat="1" applyFont="1" applyFill="1" applyBorder="1"/>
    <xf numFmtId="205" fontId="69" fillId="7" borderId="0" xfId="32" applyNumberFormat="1" applyFont="1" applyFill="1" applyBorder="1" applyAlignment="1">
      <alignment horizontal="right"/>
    </xf>
    <xf numFmtId="205" fontId="69" fillId="7" borderId="40" xfId="32" applyNumberFormat="1" applyFont="1" applyFill="1" applyBorder="1" applyAlignment="1">
      <alignment horizontal="right"/>
    </xf>
    <xf numFmtId="205" fontId="65" fillId="0" borderId="40" xfId="323" applyNumberFormat="1" applyFont="1" applyFill="1" applyBorder="1"/>
    <xf numFmtId="205" fontId="65" fillId="7" borderId="72" xfId="323" applyNumberFormat="1" applyFont="1" applyFill="1" applyBorder="1"/>
    <xf numFmtId="169" fontId="19" fillId="0" borderId="0" xfId="18" applyNumberFormat="1" applyFont="1" applyFill="1" applyBorder="1" applyAlignment="1">
      <alignment horizontal="center"/>
    </xf>
    <xf numFmtId="169" fontId="19" fillId="0" borderId="7" xfId="18" applyNumberFormat="1" applyFont="1" applyBorder="1" applyAlignment="1">
      <alignment horizontal="center"/>
    </xf>
    <xf numFmtId="204" fontId="16" fillId="0" borderId="0" xfId="18" applyNumberFormat="1" applyFont="1"/>
    <xf numFmtId="168" fontId="16" fillId="0" borderId="9" xfId="21" applyNumberFormat="1" applyFont="1" applyFill="1" applyBorder="1" applyAlignment="1">
      <alignment wrapText="1"/>
    </xf>
    <xf numFmtId="171" fontId="16" fillId="0" borderId="8" xfId="20" applyNumberFormat="1" applyFont="1" applyFill="1" applyBorder="1" applyAlignment="1">
      <alignment horizontal="right"/>
    </xf>
    <xf numFmtId="0" fontId="16" fillId="0" borderId="8" xfId="20" applyFont="1" applyFill="1" applyBorder="1" applyAlignment="1">
      <alignment horizontal="right"/>
    </xf>
    <xf numFmtId="2" fontId="16" fillId="0" borderId="8" xfId="20" applyNumberFormat="1" applyFont="1" applyFill="1" applyBorder="1" applyAlignment="1">
      <alignment horizontal="right"/>
    </xf>
    <xf numFmtId="173" fontId="16" fillId="0" borderId="8" xfId="20" applyNumberFormat="1" applyFont="1" applyFill="1" applyBorder="1" applyAlignment="1">
      <alignment horizontal="right"/>
    </xf>
    <xf numFmtId="168" fontId="16" fillId="0" borderId="8" xfId="20" applyNumberFormat="1" applyFont="1" applyFill="1" applyBorder="1" applyAlignment="1">
      <alignment horizontal="right"/>
    </xf>
    <xf numFmtId="167" fontId="16" fillId="0" borderId="8" xfId="20" applyNumberFormat="1" applyFont="1" applyFill="1" applyBorder="1" applyAlignment="1">
      <alignment horizontal="right"/>
    </xf>
    <xf numFmtId="199" fontId="16" fillId="0" borderId="8" xfId="20" applyNumberFormat="1" applyFont="1" applyFill="1" applyBorder="1" applyAlignment="1">
      <alignment horizontal="right"/>
    </xf>
    <xf numFmtId="170" fontId="16" fillId="0" borderId="8" xfId="20" applyNumberFormat="1" applyFont="1" applyFill="1" applyBorder="1" applyAlignment="1">
      <alignment horizontal="right"/>
    </xf>
    <xf numFmtId="1" fontId="16" fillId="0" borderId="8" xfId="20" applyNumberFormat="1" applyFont="1" applyFill="1" applyBorder="1" applyAlignment="1">
      <alignment horizontal="right"/>
    </xf>
    <xf numFmtId="172" fontId="16" fillId="0" borderId="8" xfId="20" applyNumberFormat="1" applyFont="1" applyFill="1" applyBorder="1" applyAlignment="1">
      <alignment horizontal="right"/>
    </xf>
    <xf numFmtId="169" fontId="16" fillId="0" borderId="8" xfId="20" applyNumberFormat="1" applyFont="1" applyFill="1" applyBorder="1" applyAlignment="1">
      <alignment horizontal="right"/>
    </xf>
    <xf numFmtId="0" fontId="110" fillId="0" borderId="0" xfId="0" quotePrefix="1" applyFont="1"/>
    <xf numFmtId="0" fontId="110" fillId="0" borderId="0" xfId="0" applyFont="1"/>
    <xf numFmtId="0" fontId="19" fillId="0" borderId="0" xfId="0" applyFont="1" applyBorder="1" applyAlignment="1">
      <alignment horizontal="center"/>
    </xf>
    <xf numFmtId="0" fontId="19" fillId="0" borderId="0" xfId="0" applyFont="1" applyBorder="1" applyAlignment="1">
      <alignment horizontal="center" vertical="center" textRotation="90"/>
    </xf>
    <xf numFmtId="0" fontId="16" fillId="0" borderId="0" xfId="20" applyFont="1" applyAlignment="1">
      <alignment vertical="center" wrapText="1"/>
    </xf>
    <xf numFmtId="0" fontId="16" fillId="0" borderId="0" xfId="0" applyFont="1" applyAlignment="1">
      <alignment vertical="center" wrapText="1"/>
    </xf>
    <xf numFmtId="0" fontId="16" fillId="0" borderId="0" xfId="20" applyFont="1" applyAlignment="1">
      <alignment wrapText="1"/>
    </xf>
    <xf numFmtId="0" fontId="16" fillId="0" borderId="0" xfId="20" applyFont="1" applyFill="1" applyAlignment="1">
      <alignment wrapText="1"/>
    </xf>
    <xf numFmtId="0" fontId="15" fillId="0" borderId="2" xfId="0" applyFont="1" applyFill="1" applyBorder="1" applyAlignment="1">
      <alignment horizontal="justify"/>
    </xf>
    <xf numFmtId="0" fontId="0" fillId="0" borderId="2" xfId="0" applyFill="1" applyBorder="1" applyAlignment="1"/>
    <xf numFmtId="0" fontId="15" fillId="0" borderId="0" xfId="0" applyFont="1" applyFill="1" applyAlignment="1">
      <alignment horizontal="justify"/>
    </xf>
    <xf numFmtId="0" fontId="0" fillId="0" borderId="0" xfId="0" applyFill="1" applyAlignment="1"/>
    <xf numFmtId="0" fontId="16" fillId="0" borderId="4" xfId="0" applyFont="1" applyBorder="1" applyAlignment="1">
      <alignment horizontal="center" vertical="top" wrapText="1"/>
    </xf>
    <xf numFmtId="9" fontId="16" fillId="0" borderId="4" xfId="0" applyNumberFormat="1" applyFont="1" applyBorder="1" applyAlignment="1">
      <alignment horizontal="center" vertical="top" wrapText="1"/>
    </xf>
    <xf numFmtId="0" fontId="16" fillId="0" borderId="4" xfId="0" applyFont="1" applyBorder="1" applyAlignment="1">
      <alignment vertical="top" wrapText="1"/>
    </xf>
    <xf numFmtId="0" fontId="19" fillId="0" borderId="4" xfId="0" applyFont="1" applyBorder="1" applyAlignment="1">
      <alignment horizontal="center"/>
    </xf>
    <xf numFmtId="0" fontId="16" fillId="0" borderId="4" xfId="0" applyFont="1" applyBorder="1" applyAlignment="1">
      <alignment horizontal="center"/>
    </xf>
    <xf numFmtId="10" fontId="16" fillId="0" borderId="4" xfId="0" applyNumberFormat="1" applyFont="1" applyBorder="1" applyAlignment="1">
      <alignment horizontal="center" vertical="top" wrapText="1"/>
    </xf>
    <xf numFmtId="0" fontId="42" fillId="0" borderId="0" xfId="0" applyFont="1" applyAlignment="1">
      <alignment horizontal="justify"/>
    </xf>
    <xf numFmtId="0" fontId="0" fillId="0" borderId="0" xfId="0"/>
    <xf numFmtId="0" fontId="15" fillId="0" borderId="0" xfId="0" applyFont="1" applyFill="1" applyBorder="1" applyAlignment="1">
      <alignment horizontal="center" vertical="top" wrapText="1"/>
    </xf>
    <xf numFmtId="0" fontId="16" fillId="0" borderId="3" xfId="14" applyFont="1" applyBorder="1" applyAlignment="1" applyProtection="1">
      <alignment horizontal="justify"/>
    </xf>
    <xf numFmtId="0" fontId="16" fillId="0" borderId="38" xfId="0" applyFont="1" applyBorder="1" applyAlignment="1"/>
    <xf numFmtId="0" fontId="16" fillId="0" borderId="39" xfId="0" applyFont="1" applyBorder="1" applyAlignment="1"/>
    <xf numFmtId="0" fontId="42" fillId="0" borderId="33" xfId="0" applyFont="1" applyBorder="1" applyAlignment="1">
      <alignment horizontal="justify"/>
    </xf>
    <xf numFmtId="0" fontId="16" fillId="0" borderId="36" xfId="0" applyFont="1" applyBorder="1" applyAlignment="1"/>
    <xf numFmtId="0" fontId="16" fillId="0" borderId="37" xfId="0" applyFont="1" applyBorder="1" applyAlignment="1"/>
    <xf numFmtId="0" fontId="16" fillId="0" borderId="0" xfId="0" applyFont="1" applyAlignment="1">
      <alignment wrapText="1"/>
    </xf>
    <xf numFmtId="0" fontId="0" fillId="0" borderId="0" xfId="0" applyAlignment="1">
      <alignment wrapText="1"/>
    </xf>
    <xf numFmtId="0" fontId="15" fillId="0" borderId="0" xfId="0" applyFont="1" applyAlignment="1">
      <alignment horizontal="justify"/>
    </xf>
    <xf numFmtId="0" fontId="16" fillId="0" borderId="0" xfId="0" applyFont="1" applyAlignment="1"/>
    <xf numFmtId="0" fontId="19" fillId="5" borderId="46" xfId="0" applyFont="1" applyFill="1" applyBorder="1"/>
    <xf numFmtId="0" fontId="19" fillId="5" borderId="30" xfId="0" applyFont="1" applyFill="1" applyBorder="1"/>
    <xf numFmtId="0" fontId="19" fillId="5" borderId="46" xfId="0" applyFont="1" applyFill="1" applyBorder="1" applyAlignment="1">
      <alignment horizontal="center"/>
    </xf>
    <xf numFmtId="0" fontId="19" fillId="5" borderId="30" xfId="0" applyFont="1" applyFill="1" applyBorder="1" applyAlignment="1">
      <alignment horizontal="center"/>
    </xf>
    <xf numFmtId="0" fontId="105" fillId="0" borderId="67" xfId="173" applyFont="1" applyBorder="1" applyAlignment="1">
      <alignment horizontal="center" wrapText="1"/>
    </xf>
    <xf numFmtId="0" fontId="105" fillId="0" borderId="68" xfId="173" applyFont="1" applyBorder="1" applyAlignment="1">
      <alignment horizontal="center" wrapText="1"/>
    </xf>
    <xf numFmtId="0" fontId="105" fillId="0" borderId="69" xfId="173" applyFont="1" applyBorder="1" applyAlignment="1">
      <alignment horizontal="center" wrapText="1"/>
    </xf>
    <xf numFmtId="0" fontId="19" fillId="5" borderId="46" xfId="0" applyFont="1" applyFill="1" applyBorder="1" applyAlignment="1">
      <alignment horizontal="center" wrapText="1"/>
    </xf>
    <xf numFmtId="0" fontId="19" fillId="5" borderId="42" xfId="0" applyFont="1" applyFill="1" applyBorder="1" applyAlignment="1">
      <alignment horizontal="center" wrapText="1"/>
    </xf>
    <xf numFmtId="0" fontId="19" fillId="0" borderId="47" xfId="21" applyFont="1" applyFill="1" applyBorder="1" applyAlignment="1">
      <alignment horizontal="justify" vertical="top" wrapText="1"/>
    </xf>
    <xf numFmtId="0" fontId="19" fillId="0" borderId="48" xfId="21" applyFont="1" applyFill="1" applyBorder="1" applyAlignment="1">
      <alignment horizontal="justify" vertical="top" wrapText="1"/>
    </xf>
    <xf numFmtId="0" fontId="19" fillId="0" borderId="12" xfId="21" applyFont="1" applyFill="1" applyBorder="1" applyAlignment="1">
      <alignment horizontal="justify" vertical="top" wrapText="1"/>
    </xf>
    <xf numFmtId="0" fontId="19" fillId="0" borderId="49" xfId="21" applyFont="1" applyFill="1" applyBorder="1" applyAlignment="1">
      <alignment horizontal="justify" vertical="top" wrapText="1"/>
    </xf>
    <xf numFmtId="0" fontId="19" fillId="0" borderId="50" xfId="21" applyFont="1" applyFill="1" applyBorder="1" applyAlignment="1">
      <alignment horizontal="justify" vertical="top" wrapText="1"/>
    </xf>
    <xf numFmtId="0" fontId="19" fillId="0" borderId="11" xfId="21" applyFont="1" applyFill="1" applyBorder="1" applyAlignment="1">
      <alignment horizontal="justify" vertical="top" wrapText="1"/>
    </xf>
    <xf numFmtId="0" fontId="19" fillId="0" borderId="43" xfId="21" applyFont="1" applyFill="1" applyBorder="1" applyAlignment="1">
      <alignment horizontal="justify" vertical="top" wrapText="1"/>
    </xf>
    <xf numFmtId="0" fontId="19" fillId="0" borderId="13" xfId="21" applyFont="1" applyFill="1" applyBorder="1" applyAlignment="1">
      <alignment horizontal="justify" vertical="top" wrapText="1"/>
    </xf>
    <xf numFmtId="0" fontId="19" fillId="0" borderId="40" xfId="21" applyFont="1" applyFill="1" applyBorder="1" applyAlignment="1">
      <alignment horizontal="justify" vertical="top" wrapText="1"/>
    </xf>
    <xf numFmtId="0" fontId="19" fillId="0" borderId="41" xfId="21" applyFont="1" applyFill="1" applyBorder="1" applyAlignment="1">
      <alignment horizontal="justify" vertical="top" wrapText="1"/>
    </xf>
    <xf numFmtId="0" fontId="21" fillId="0" borderId="0" xfId="14" applyFont="1" applyFill="1" applyBorder="1" applyAlignment="1" applyProtection="1">
      <alignment vertical="center"/>
    </xf>
    <xf numFmtId="0" fontId="36" fillId="0" borderId="46" xfId="20" applyFont="1" applyFill="1" applyBorder="1"/>
    <xf numFmtId="0" fontId="36" fillId="0" borderId="30" xfId="20" applyFont="1" applyFill="1" applyBorder="1"/>
    <xf numFmtId="0" fontId="62" fillId="0" borderId="46" xfId="20" applyFont="1" applyFill="1" applyBorder="1" applyAlignment="1">
      <alignment horizontal="center" wrapText="1"/>
    </xf>
    <xf numFmtId="0" fontId="62" fillId="0" borderId="30" xfId="20" applyFont="1" applyFill="1" applyBorder="1" applyAlignment="1">
      <alignment horizontal="center" wrapText="1"/>
    </xf>
    <xf numFmtId="0" fontId="62" fillId="0" borderId="46" xfId="20" applyFont="1" applyFill="1" applyBorder="1" applyAlignment="1">
      <alignment wrapText="1"/>
    </xf>
    <xf numFmtId="0" fontId="62" fillId="0" borderId="30" xfId="20" applyFont="1" applyFill="1" applyBorder="1" applyAlignment="1">
      <alignment wrapText="1"/>
    </xf>
  </cellXfs>
  <cellStyles count="611">
    <cellStyle name="_x0013_" xfId="328"/>
    <cellStyle name="%" xfId="76"/>
    <cellStyle name="20% - Accent1 2" xfId="92"/>
    <cellStyle name="20% - Accent1 2 2" xfId="239"/>
    <cellStyle name="20% - Accent1 2 2 2" xfId="183"/>
    <cellStyle name="20% - Accent1 2 2 3" xfId="285"/>
    <cellStyle name="20% - Accent1 2 3" xfId="380"/>
    <cellStyle name="20% - Accent2 2" xfId="153"/>
    <cellStyle name="20% - Accent2 2 2" xfId="232"/>
    <cellStyle name="20% - Accent2 2 2 2" xfId="212"/>
    <cellStyle name="20% - Accent2 2 2 3" xfId="57"/>
    <cellStyle name="20% - Accent2 2 3" xfId="381"/>
    <cellStyle name="20% - Accent3 2" xfId="293"/>
    <cellStyle name="20% - Accent3 2 2" xfId="230"/>
    <cellStyle name="20% - Accent3 2 2 2" xfId="190"/>
    <cellStyle name="20% - Accent3 2 2 3" xfId="292"/>
    <cellStyle name="20% - Accent3 2 3" xfId="382"/>
    <cellStyle name="20% - Accent4 2" xfId="240"/>
    <cellStyle name="20% - Accent4 2 2" xfId="194"/>
    <cellStyle name="20% - Accent4 2 2 2" xfId="135"/>
    <cellStyle name="20% - Accent4 2 2 3" xfId="270"/>
    <cellStyle name="20% - Accent4 2 3" xfId="383"/>
    <cellStyle name="20% - Accent5 2" xfId="193"/>
    <cellStyle name="20% - Accent5 2 2" xfId="139"/>
    <cellStyle name="20% - Accent5 2 2 2" xfId="258"/>
    <cellStyle name="20% - Accent5 2 2 3" xfId="115"/>
    <cellStyle name="20% - Accent5 2 3" xfId="384"/>
    <cellStyle name="20% - Accent6 2" xfId="304"/>
    <cellStyle name="20% - Accent6 2 2" xfId="175"/>
    <cellStyle name="20% - Accent6 2 2 2" xfId="286"/>
    <cellStyle name="20% - Accent6 2 2 3" xfId="246"/>
    <cellStyle name="20% - Accent6 2 3" xfId="385"/>
    <cellStyle name="40% - Accent1 2" xfId="287"/>
    <cellStyle name="40% - Accent1 2 2" xfId="279"/>
    <cellStyle name="40% - Accent1 2 2 2" xfId="316"/>
    <cellStyle name="40% - Accent1 2 2 3" xfId="301"/>
    <cellStyle name="40% - Accent1 2 3" xfId="386"/>
    <cellStyle name="40% - Accent2 2" xfId="187"/>
    <cellStyle name="40% - Accent2 2 2" xfId="166"/>
    <cellStyle name="40% - Accent2 2 2 2" xfId="184"/>
    <cellStyle name="40% - Accent2 2 2 3" xfId="309"/>
    <cellStyle name="40% - Accent2 2 3" xfId="387"/>
    <cellStyle name="40% - Accent3 2" xfId="242"/>
    <cellStyle name="40% - Accent3 2 2" xfId="73"/>
    <cellStyle name="40% - Accent3 2 2 2" xfId="66"/>
    <cellStyle name="40% - Accent3 2 2 3" xfId="303"/>
    <cellStyle name="40% - Accent3 2 3" xfId="388"/>
    <cellStyle name="40% - Accent4 2" xfId="276"/>
    <cellStyle name="40% - Accent4 2 2" xfId="201"/>
    <cellStyle name="40% - Accent4 2 2 2" xfId="140"/>
    <cellStyle name="40% - Accent4 2 2 3" xfId="302"/>
    <cellStyle name="40% - Accent4 2 3" xfId="389"/>
    <cellStyle name="40% - Accent5 2" xfId="86"/>
    <cellStyle name="40% - Accent5 2 2" xfId="318"/>
    <cellStyle name="40% - Accent5 2 2 2" xfId="74"/>
    <cellStyle name="40% - Accent5 2 2 3" xfId="99"/>
    <cellStyle name="40% - Accent5 2 3" xfId="390"/>
    <cellStyle name="40% - Accent6 2" xfId="90"/>
    <cellStyle name="40% - Accent6 2 2" xfId="149"/>
    <cellStyle name="40% - Accent6 2 2 2" xfId="181"/>
    <cellStyle name="40% - Accent6 2 2 3" xfId="144"/>
    <cellStyle name="40% - Accent6 2 3" xfId="391"/>
    <cellStyle name="5x indented GHG Textfiels" xfId="252"/>
    <cellStyle name="60% - Accent1 2" xfId="204"/>
    <cellStyle name="60% - Accent1 2 2" xfId="205"/>
    <cellStyle name="60% - Accent1 2 2 2" xfId="235"/>
    <cellStyle name="60% - Accent1 2 2 3" xfId="315"/>
    <cellStyle name="60% - Accent1 2 3" xfId="392"/>
    <cellStyle name="60% - Accent2 2" xfId="253"/>
    <cellStyle name="60% - Accent2 2 2" xfId="162"/>
    <cellStyle name="60% - Accent2 2 2 2" xfId="180"/>
    <cellStyle name="60% - Accent2 2 2 3" xfId="154"/>
    <cellStyle name="60% - Accent2 2 3" xfId="393"/>
    <cellStyle name="60% - Accent3 2" xfId="123"/>
    <cellStyle name="60% - Accent3 2 2" xfId="243"/>
    <cellStyle name="60% - Accent3 2 2 2" xfId="298"/>
    <cellStyle name="60% - Accent3 2 2 3" xfId="128"/>
    <cellStyle name="60% - Accent3 2 3" xfId="394"/>
    <cellStyle name="60% - Accent4 2" xfId="113"/>
    <cellStyle name="60% - Accent4 2 2" xfId="284"/>
    <cellStyle name="60% - Accent4 2 2 2" xfId="116"/>
    <cellStyle name="60% - Accent4 2 2 3" xfId="122"/>
    <cellStyle name="60% - Accent4 2 3" xfId="395"/>
    <cellStyle name="60% - Accent5 2" xfId="257"/>
    <cellStyle name="60% - Accent5 2 2" xfId="101"/>
    <cellStyle name="60% - Accent5 2 2 2" xfId="263"/>
    <cellStyle name="60% - Accent5 2 2 3" xfId="275"/>
    <cellStyle name="60% - Accent5 2 3" xfId="396"/>
    <cellStyle name="60% - Accent6 2" xfId="87"/>
    <cellStyle name="60% - Accent6 2 2" xfId="104"/>
    <cellStyle name="60% - Accent6 2 2 2" xfId="114"/>
    <cellStyle name="60% - Accent6 2 2 3" xfId="64"/>
    <cellStyle name="60% - Accent6 2 3" xfId="397"/>
    <cellStyle name="Accent1 2" xfId="174"/>
    <cellStyle name="Accent1 2 2" xfId="209"/>
    <cellStyle name="Accent1 2 2 2" xfId="262"/>
    <cellStyle name="Accent1 2 2 3" xfId="261"/>
    <cellStyle name="Accent1 2 3" xfId="398"/>
    <cellStyle name="Accent2 2" xfId="227"/>
    <cellStyle name="Accent2 2 2" xfId="141"/>
    <cellStyle name="Accent2 2 2 2" xfId="95"/>
    <cellStyle name="Accent2 2 2 3" xfId="67"/>
    <cellStyle name="Accent2 2 3" xfId="399"/>
    <cellStyle name="Accent3 2" xfId="189"/>
    <cellStyle name="Accent3 2 2" xfId="250"/>
    <cellStyle name="Accent3 2 2 2" xfId="117"/>
    <cellStyle name="Accent3 2 2 3" xfId="179"/>
    <cellStyle name="Accent3 2 3" xfId="400"/>
    <cellStyle name="Accent4 2" xfId="110"/>
    <cellStyle name="Accent4 2 2" xfId="126"/>
    <cellStyle name="Accent4 2 2 2" xfId="249"/>
    <cellStyle name="Accent4 2 2 3" xfId="196"/>
    <cellStyle name="Accent4 2 3" xfId="401"/>
    <cellStyle name="Accent5 2" xfId="61"/>
    <cellStyle name="Accent5 2 2" xfId="161"/>
    <cellStyle name="Accent5 2 2 2" xfId="148"/>
    <cellStyle name="Accent5 2 2 3" xfId="176"/>
    <cellStyle name="Accent5 2 3" xfId="402"/>
    <cellStyle name="Accent6 2" xfId="134"/>
    <cellStyle name="Accent6 2 2" xfId="278"/>
    <cellStyle name="Accent6 2 2 2" xfId="65"/>
    <cellStyle name="Accent6 2 2 3" xfId="297"/>
    <cellStyle name="Accent6 2 3" xfId="403"/>
    <cellStyle name="AggblueCels_1x" xfId="94"/>
    <cellStyle name="Bad 2" xfId="272"/>
    <cellStyle name="Bad 2 2" xfId="203"/>
    <cellStyle name="Bad 2 2 2" xfId="216"/>
    <cellStyle name="Bad 2 2 3" xfId="156"/>
    <cellStyle name="Bad 2 3" xfId="404"/>
    <cellStyle name="Bold GHG Numbers (0.00)" xfId="307"/>
    <cellStyle name="Calculation 2" xfId="188"/>
    <cellStyle name="Calculation 2 2" xfId="199"/>
    <cellStyle name="Calculation 2 2 2" xfId="71"/>
    <cellStyle name="Calculation 2 2 2 2" xfId="306"/>
    <cellStyle name="Calculation 2 2 2 3" xfId="218"/>
    <cellStyle name="Calculation 2 3" xfId="178"/>
    <cellStyle name="Calculation 2 3 2" xfId="132"/>
    <cellStyle name="Calculation 2 3 2 2" xfId="231"/>
    <cellStyle name="Calculation 2 3 2 3" xfId="226"/>
    <cellStyle name="Calculation 2 4" xfId="138"/>
    <cellStyle name="Calculation 2 4 2" xfId="130"/>
    <cellStyle name="Calculation 2 4 3" xfId="160"/>
    <cellStyle name="Calculation 2 5" xfId="405"/>
    <cellStyle name="Changed" xfId="1"/>
    <cellStyle name="Check Cell 2" xfId="170"/>
    <cellStyle name="Check Cell 2 2" xfId="109"/>
    <cellStyle name="Check Cell 2 2 2" xfId="91"/>
    <cellStyle name="Check Cell 2 2 3" xfId="202"/>
    <cellStyle name="Check Cell 2 3" xfId="406"/>
    <cellStyle name="ColHeading" xfId="2"/>
    <cellStyle name="Comma" xfId="32" builtinId="3"/>
    <cellStyle name="Comma 10" xfId="219"/>
    <cellStyle name="Comma 10 2" xfId="465"/>
    <cellStyle name="Comma 11" xfId="320"/>
    <cellStyle name="Comma 11 2" xfId="470"/>
    <cellStyle name="Comma 12" xfId="438"/>
    <cellStyle name="Comma 13" xfId="507"/>
    <cellStyle name="Comma 14" xfId="527"/>
    <cellStyle name="Comma 15" xfId="546"/>
    <cellStyle name="Comma 16" xfId="581"/>
    <cellStyle name="Comma 17" xfId="580"/>
    <cellStyle name="Comma 2" xfId="3"/>
    <cellStyle name="Comma 2 2" xfId="84"/>
    <cellStyle name="Comma 2 2 2" xfId="330"/>
    <cellStyle name="Comma 2 2 3" xfId="587"/>
    <cellStyle name="Comma 2 3" xfId="254"/>
    <cellStyle name="Comma 2 3 2" xfId="331"/>
    <cellStyle name="Comma 2 3 3" xfId="588"/>
    <cellStyle name="Comma 2 4" xfId="283"/>
    <cellStyle name="Comma 2 4 2" xfId="332"/>
    <cellStyle name="Comma 2 5" xfId="171"/>
    <cellStyle name="Comma 2 6" xfId="323"/>
    <cellStyle name="Comma 2 6 2" xfId="333"/>
    <cellStyle name="Comma 2 7" xfId="329"/>
    <cellStyle name="Comma 2 8" xfId="586"/>
    <cellStyle name="Comma 2_Menu" xfId="334"/>
    <cellStyle name="Comma 3" xfId="4"/>
    <cellStyle name="Comma 3 2" xfId="294"/>
    <cellStyle name="Comma 3 2 2" xfId="336"/>
    <cellStyle name="Comma 3 2 3" xfId="468"/>
    <cellStyle name="Comma 3 3" xfId="337"/>
    <cellStyle name="Comma 3 4" xfId="338"/>
    <cellStyle name="Comma 3 5" xfId="339"/>
    <cellStyle name="Comma 3 6" xfId="335"/>
    <cellStyle name="Comma 3 7" xfId="407"/>
    <cellStyle name="Comma 3 7 2" xfId="475"/>
    <cellStyle name="Comma 3 8" xfId="589"/>
    <cellStyle name="Comma 4" xfId="5"/>
    <cellStyle name="Comma 5" xfId="34"/>
    <cellStyle name="Comma 6" xfId="43"/>
    <cellStyle name="Comma 6 2" xfId="440"/>
    <cellStyle name="Comma 7" xfId="47"/>
    <cellStyle name="Comma 7 2" xfId="443"/>
    <cellStyle name="Comma 8" xfId="49"/>
    <cellStyle name="Comma 9" xfId="50"/>
    <cellStyle name="Comma0" xfId="6"/>
    <cellStyle name="Comma0 2" xfId="340"/>
    <cellStyle name="Comma2" xfId="7"/>
    <cellStyle name="Cover" xfId="222"/>
    <cellStyle name="Currency 2" xfId="341"/>
    <cellStyle name="Currency0" xfId="8"/>
    <cellStyle name="Currency2" xfId="9"/>
    <cellStyle name="Date" xfId="10"/>
    <cellStyle name="Dezimal [0]_Tfz-Anzahl" xfId="223"/>
    <cellStyle name="Dezimal_Tfz-Anzahl" xfId="72"/>
    <cellStyle name="Euro" xfId="313"/>
    <cellStyle name="Euro 2" xfId="220"/>
    <cellStyle name="Explanatory Text 2" xfId="45"/>
    <cellStyle name="Explanatory Text 2 2" xfId="105"/>
    <cellStyle name="Fixed" xfId="11"/>
    <cellStyle name="Good 2" xfId="221"/>
    <cellStyle name="Good 2 2" xfId="255"/>
    <cellStyle name="Good 2 2 2" xfId="266"/>
    <cellStyle name="Good 2 2 3" xfId="59"/>
    <cellStyle name="Good 2 3" xfId="409"/>
    <cellStyle name="Guesses" xfId="12"/>
    <cellStyle name="Heading" xfId="13"/>
    <cellStyle name="Heading 1 2" xfId="299"/>
    <cellStyle name="Heading 1 3" xfId="583"/>
    <cellStyle name="Heading 2 2" xfId="120"/>
    <cellStyle name="Heading 2 3" xfId="584"/>
    <cellStyle name="Heading 3 2" xfId="81"/>
    <cellStyle name="Heading 4 2" xfId="82"/>
    <cellStyle name="Heading 5" xfId="80"/>
    <cellStyle name="Hyperlink" xfId="14" builtinId="8"/>
    <cellStyle name="Hyperlink 2" xfId="15"/>
    <cellStyle name="Hyperlink 2 2" xfId="41"/>
    <cellStyle name="Hyperlink 3" xfId="36"/>
    <cellStyle name="Hyperlink 3 2" xfId="106"/>
    <cellStyle name="Hyperlink 4" xfId="150"/>
    <cellStyle name="Hyperlink 5" xfId="267"/>
    <cellStyle name="Hyperlink 5 2" xfId="590"/>
    <cellStyle name="Hyperlink 6" xfId="327"/>
    <cellStyle name="Hyperlink 7" xfId="433"/>
    <cellStyle name="Hyperlink 8" xfId="515"/>
    <cellStyle name="Input 2" xfId="268"/>
    <cellStyle name="Input 2 2" xfId="79"/>
    <cellStyle name="Input 2 2 2" xfId="225"/>
    <cellStyle name="Input 2 2 2 2" xfId="133"/>
    <cellStyle name="Input 2 2 2 3" xfId="211"/>
    <cellStyle name="Input 2 3" xfId="75"/>
    <cellStyle name="Input 2 3 2" xfId="96"/>
    <cellStyle name="Input 2 3 2 2" xfId="169"/>
    <cellStyle name="Input 2 3 2 3" xfId="62"/>
    <cellStyle name="Input 2 4" xfId="145"/>
    <cellStyle name="Input 2 4 2" xfId="291"/>
    <cellStyle name="Input 2 4 3" xfId="70"/>
    <cellStyle name="Input 2 5" xfId="410"/>
    <cellStyle name="InputCells12_BBorder 2" xfId="16"/>
    <cellStyle name="Linked Cell 2" xfId="234"/>
    <cellStyle name="Menu" xfId="314"/>
    <cellStyle name="Milliers [0]_03tabmat" xfId="311"/>
    <cellStyle name="Milliers_03tabmat" xfId="157"/>
    <cellStyle name="Monétaire [0]_03tabmat" xfId="68"/>
    <cellStyle name="Monétaire_03tabmat" xfId="85"/>
    <cellStyle name="N+(X)" xfId="17"/>
    <cellStyle name="Neutral 2" xfId="107"/>
    <cellStyle name="Neutral 2 2" xfId="129"/>
    <cellStyle name="Neutral 2 2 2" xfId="137"/>
    <cellStyle name="Neutral 2 2 3" xfId="310"/>
    <cellStyle name="Neutral 2 3" xfId="411"/>
    <cellStyle name="Normal" xfId="0" builtinId="0"/>
    <cellStyle name="Normal 10" xfId="52"/>
    <cellStyle name="Normal 10 2" xfId="173"/>
    <cellStyle name="Normal 10 2 2" xfId="186"/>
    <cellStyle name="Normal 10 2 2 2" xfId="419"/>
    <cellStyle name="Normal 10 2 2 2 2" xfId="482"/>
    <cellStyle name="Normal 10 2 2 3" xfId="460"/>
    <cellStyle name="Normal 10 2 2 4" xfId="593"/>
    <cellStyle name="Normal 10 2 3" xfId="422"/>
    <cellStyle name="Normal 10 2 3 2" xfId="485"/>
    <cellStyle name="Normal 10 2 4" xfId="458"/>
    <cellStyle name="Normal 10 2 5" xfId="592"/>
    <cellStyle name="Normal 10 3" xfId="97"/>
    <cellStyle name="Normal 10 3 2" xfId="195"/>
    <cellStyle name="Normal 10 3 2 2" xfId="421"/>
    <cellStyle name="Normal 10 3 2 2 2" xfId="484"/>
    <cellStyle name="Normal 10 3 2 3" xfId="461"/>
    <cellStyle name="Normal 10 3 2 4" xfId="595"/>
    <cellStyle name="Normal 10 3 3" xfId="429"/>
    <cellStyle name="Normal 10 3 3 2" xfId="492"/>
    <cellStyle name="Normal 10 3 4" xfId="452"/>
    <cellStyle name="Normal 10 3 5" xfId="594"/>
    <cellStyle name="Normal 10 4" xfId="163"/>
    <cellStyle name="Normal 10 4 2" xfId="408"/>
    <cellStyle name="Normal 10 4 2 2" xfId="476"/>
    <cellStyle name="Normal 10 4 3" xfId="456"/>
    <cellStyle name="Normal 10 4 4" xfId="596"/>
    <cellStyle name="Normal 10 5" xfId="131"/>
    <cellStyle name="Normal 10 5 2" xfId="455"/>
    <cellStyle name="Normal 10 6" xfId="325"/>
    <cellStyle name="Normal 10 7" xfId="412"/>
    <cellStyle name="Normal 10 7 2" xfId="477"/>
    <cellStyle name="Normal 10 8" xfId="591"/>
    <cellStyle name="Normal 100" xfId="578"/>
    <cellStyle name="Normal 101" xfId="579"/>
    <cellStyle name="Normal 11" xfId="53"/>
    <cellStyle name="Normal 11 2" xfId="18"/>
    <cellStyle name="Normal 11 3" xfId="446"/>
    <cellStyle name="Normal 12" xfId="54"/>
    <cellStyle name="Normal 12 2" xfId="124"/>
    <cellStyle name="Normal 12 3" xfId="447"/>
    <cellStyle name="Normal 13" xfId="241"/>
    <cellStyle name="Normal 13 2" xfId="214"/>
    <cellStyle name="Normal 13 2 2" xfId="413"/>
    <cellStyle name="Normal 13 2 2 2" xfId="478"/>
    <cellStyle name="Normal 13 2 3" xfId="463"/>
    <cellStyle name="Normal 13 2 4" xfId="597"/>
    <cellStyle name="Normal 13 3" xfId="121"/>
    <cellStyle name="Normal 13 3 2" xfId="427"/>
    <cellStyle name="Normal 13 3 2 2" xfId="490"/>
    <cellStyle name="Normal 13 3 3" xfId="454"/>
    <cellStyle name="Normal 13 3 4" xfId="598"/>
    <cellStyle name="Normal 13 4" xfId="379"/>
    <cellStyle name="Normal 14" xfId="111"/>
    <cellStyle name="Normal 14 2" xfId="424"/>
    <cellStyle name="Normal 14 2 2" xfId="487"/>
    <cellStyle name="Normal 14 3" xfId="453"/>
    <cellStyle name="Normal 14 4" xfId="599"/>
    <cellStyle name="Normal 15" xfId="215"/>
    <cellStyle name="Normal 15 2" xfId="420"/>
    <cellStyle name="Normal 15 2 2" xfId="483"/>
    <cellStyle name="Normal 15 3" xfId="464"/>
    <cellStyle name="Normal 15 4" xfId="600"/>
    <cellStyle name="Normal 16" xfId="55"/>
    <cellStyle name="Normal 16 2" xfId="448"/>
    <cellStyle name="Normal 17" xfId="319"/>
    <cellStyle name="Normal 17 2" xfId="469"/>
    <cellStyle name="Normal 17 3" xfId="601"/>
    <cellStyle name="Normal 18" xfId="322"/>
    <cellStyle name="Normal 18 2" xfId="472"/>
    <cellStyle name="Normal 18 3" xfId="602"/>
    <cellStyle name="Normal 19" xfId="373"/>
    <cellStyle name="Normal 19 2" xfId="473"/>
    <cellStyle name="Normal 2" xfId="19"/>
    <cellStyle name="Normal 2 10" xfId="377"/>
    <cellStyle name="Normal 2 2" xfId="20"/>
    <cellStyle name="Normal 2 2 2" xfId="343"/>
    <cellStyle name="Normal 2 2 3" xfId="344"/>
    <cellStyle name="Normal 2 2 4" xfId="345"/>
    <cellStyle name="Normal 2 2 5" xfId="342"/>
    <cellStyle name="Normal 2 2_EDB010" xfId="346"/>
    <cellStyle name="Normal 2 3" xfId="37"/>
    <cellStyle name="Normal 2 3 2" xfId="238"/>
    <cellStyle name="Normal 2 3 3" xfId="347"/>
    <cellStyle name="Normal 2 4" xfId="348"/>
    <cellStyle name="Normal 2 5" xfId="349"/>
    <cellStyle name="Normal 2 6" xfId="350"/>
    <cellStyle name="Normal 2 7" xfId="374"/>
    <cellStyle name="Normal 2 8" xfId="375"/>
    <cellStyle name="Normal 2 9" xfId="376"/>
    <cellStyle name="Normal 2_Menu" xfId="351"/>
    <cellStyle name="Normal 20" xfId="378"/>
    <cellStyle name="Normal 20 2" xfId="474"/>
    <cellStyle name="Normal 21" xfId="432"/>
    <cellStyle name="Normal 22" xfId="431"/>
    <cellStyle name="Normal 23" xfId="494"/>
    <cellStyle name="Normal 24" xfId="506"/>
    <cellStyle name="Normal 25" xfId="496"/>
    <cellStyle name="Normal 26" xfId="504"/>
    <cellStyle name="Normal 27" xfId="512"/>
    <cellStyle name="Normal 28" xfId="497"/>
    <cellStyle name="Normal 29" xfId="499"/>
    <cellStyle name="Normal 3" xfId="21"/>
    <cellStyle name="Normal 3 2" xfId="35"/>
    <cellStyle name="Normal 3 2 2" xfId="352"/>
    <cellStyle name="Normal 3 3" xfId="42"/>
    <cellStyle name="Normal 3 3 2" xfId="274"/>
    <cellStyle name="Normal 3 3 3" xfId="353"/>
    <cellStyle name="Normal 3 4" xfId="182"/>
    <cellStyle name="Normal 3 5" xfId="326"/>
    <cellStyle name="Normal 30" xfId="502"/>
    <cellStyle name="Normal 31" xfId="510"/>
    <cellStyle name="Normal 32" xfId="511"/>
    <cellStyle name="Normal 33" xfId="495"/>
    <cellStyle name="Normal 34" xfId="500"/>
    <cellStyle name="Normal 35" xfId="513"/>
    <cellStyle name="Normal 36" xfId="503"/>
    <cellStyle name="Normal 37" xfId="498"/>
    <cellStyle name="Normal 38" xfId="505"/>
    <cellStyle name="Normal 39" xfId="509"/>
    <cellStyle name="Normal 4" xfId="22"/>
    <cellStyle name="Normal 4 2" xfId="38"/>
    <cellStyle name="Normal 4 2 2" xfId="185"/>
    <cellStyle name="Normal 4 2 2 2" xfId="356"/>
    <cellStyle name="Normal 4 2 2 3" xfId="417"/>
    <cellStyle name="Normal 4 2 2 3 2" xfId="480"/>
    <cellStyle name="Normal 4 2 2 4" xfId="459"/>
    <cellStyle name="Normal 4 2 2 5" xfId="604"/>
    <cellStyle name="Normal 4 2 3" xfId="273"/>
    <cellStyle name="Normal 4 2 3 2" xfId="467"/>
    <cellStyle name="Normal 4 2 4" xfId="355"/>
    <cellStyle name="Normal 4 2 5" xfId="423"/>
    <cellStyle name="Normal 4 2 5 2" xfId="486"/>
    <cellStyle name="Normal 4 2 6" xfId="603"/>
    <cellStyle name="Normal 4 3" xfId="58"/>
    <cellStyle name="Normal 4 3 2" xfId="69"/>
    <cellStyle name="Normal 4 3 2 2" xfId="430"/>
    <cellStyle name="Normal 4 3 2 2 2" xfId="493"/>
    <cellStyle name="Normal 4 3 2 3" xfId="451"/>
    <cellStyle name="Normal 4 3 2 4" xfId="606"/>
    <cellStyle name="Normal 4 3 3" xfId="416"/>
    <cellStyle name="Normal 4 3 3 2" xfId="479"/>
    <cellStyle name="Normal 4 3 4" xfId="449"/>
    <cellStyle name="Normal 4 3 5" xfId="605"/>
    <cellStyle name="Normal 4 4" xfId="167"/>
    <cellStyle name="Normal 4 4 2" xfId="426"/>
    <cellStyle name="Normal 4 4 2 2" xfId="489"/>
    <cellStyle name="Normal 4 4 3" xfId="457"/>
    <cellStyle name="Normal 4 4 4" xfId="607"/>
    <cellStyle name="Normal 4 5" xfId="200"/>
    <cellStyle name="Normal 4 5 2" xfId="428"/>
    <cellStyle name="Normal 4 5 2 2" xfId="491"/>
    <cellStyle name="Normal 4 5 3" xfId="462"/>
    <cellStyle name="Normal 4 5 4" xfId="608"/>
    <cellStyle name="Normal 4 6" xfId="198"/>
    <cellStyle name="Normal 4 7" xfId="354"/>
    <cellStyle name="Normal 4 8" xfId="434"/>
    <cellStyle name="Normal 40" xfId="501"/>
    <cellStyle name="Normal 41" xfId="514"/>
    <cellStyle name="Normal 42" xfId="516"/>
    <cellStyle name="Normal 43" xfId="517"/>
    <cellStyle name="Normal 44" xfId="518"/>
    <cellStyle name="Normal 45" xfId="526"/>
    <cellStyle name="Normal 46" xfId="530"/>
    <cellStyle name="Normal 47" xfId="524"/>
    <cellStyle name="Normal 48" xfId="521"/>
    <cellStyle name="Normal 49" xfId="523"/>
    <cellStyle name="Normal 5" xfId="23"/>
    <cellStyle name="Normal 5 2" xfId="60"/>
    <cellStyle name="Normal 5 3" xfId="357"/>
    <cellStyle name="Normal 5 4" xfId="435"/>
    <cellStyle name="Normal 50" xfId="525"/>
    <cellStyle name="Normal 51" xfId="520"/>
    <cellStyle name="Normal 52" xfId="529"/>
    <cellStyle name="Normal 53" xfId="522"/>
    <cellStyle name="Normal 54" xfId="531"/>
    <cellStyle name="Normal 55" xfId="519"/>
    <cellStyle name="Normal 56" xfId="533"/>
    <cellStyle name="Normal 57" xfId="536"/>
    <cellStyle name="Normal 58" xfId="535"/>
    <cellStyle name="Normal 59" xfId="539"/>
    <cellStyle name="Normal 6" xfId="24"/>
    <cellStyle name="Normal 6 2" xfId="78"/>
    <cellStyle name="Normal 6 2 2" xfId="359"/>
    <cellStyle name="Normal 6 3" xfId="358"/>
    <cellStyle name="Normal 6 4" xfId="436"/>
    <cellStyle name="Normal 60" xfId="534"/>
    <cellStyle name="Normal 61" xfId="540"/>
    <cellStyle name="Normal 62" xfId="537"/>
    <cellStyle name="Normal 63" xfId="538"/>
    <cellStyle name="Normal 64" xfId="532"/>
    <cellStyle name="Normal 65" xfId="541"/>
    <cellStyle name="Normal 66" xfId="542"/>
    <cellStyle name="Normal 67" xfId="545"/>
    <cellStyle name="Normal 68" xfId="543"/>
    <cellStyle name="Normal 69" xfId="544"/>
    <cellStyle name="Normal 7" xfId="33"/>
    <cellStyle name="Normal 7 2" xfId="361"/>
    <cellStyle name="Normal 7 3" xfId="362"/>
    <cellStyle name="Normal 7 4" xfId="363"/>
    <cellStyle name="Normal 7 5" xfId="360"/>
    <cellStyle name="Normal 70" xfId="548"/>
    <cellStyle name="Normal 71" xfId="560"/>
    <cellStyle name="Normal 72" xfId="551"/>
    <cellStyle name="Normal 73" xfId="558"/>
    <cellStyle name="Normal 74" xfId="554"/>
    <cellStyle name="Normal 75" xfId="549"/>
    <cellStyle name="Normal 76" xfId="559"/>
    <cellStyle name="Normal 77" xfId="552"/>
    <cellStyle name="Normal 78" xfId="557"/>
    <cellStyle name="Normal 79" xfId="555"/>
    <cellStyle name="Normal 8" xfId="40"/>
    <cellStyle name="Normal 8 2" xfId="207"/>
    <cellStyle name="Normal 8 3" xfId="364"/>
    <cellStyle name="Normal 8 4" xfId="439"/>
    <cellStyle name="Normal 80" xfId="561"/>
    <cellStyle name="Normal 81" xfId="556"/>
    <cellStyle name="Normal 82" xfId="567"/>
    <cellStyle name="Normal 83" xfId="562"/>
    <cellStyle name="Normal 84" xfId="563"/>
    <cellStyle name="Normal 85" xfId="550"/>
    <cellStyle name="Normal 86" xfId="565"/>
    <cellStyle name="Normal 87" xfId="553"/>
    <cellStyle name="Normal 88" xfId="569"/>
    <cellStyle name="Normal 89" xfId="566"/>
    <cellStyle name="Normal 9" xfId="46"/>
    <cellStyle name="Normal 9 2" xfId="282"/>
    <cellStyle name="Normal 9 3" xfId="442"/>
    <cellStyle name="Normal 90" xfId="564"/>
    <cellStyle name="Normal 91" xfId="568"/>
    <cellStyle name="Normal 92" xfId="570"/>
    <cellStyle name="Normal 93" xfId="573"/>
    <cellStyle name="Normal 94" xfId="572"/>
    <cellStyle name="Normal 95" xfId="577"/>
    <cellStyle name="Normal 96" xfId="575"/>
    <cellStyle name="Normal 97" xfId="576"/>
    <cellStyle name="Normal 98" xfId="574"/>
    <cellStyle name="Normal 99" xfId="571"/>
    <cellStyle name="Normal GHG-Shade" xfId="271"/>
    <cellStyle name="Note 2" xfId="172"/>
    <cellStyle name="Note 2 2" xfId="146"/>
    <cellStyle name="Note 2 2 2" xfId="77"/>
    <cellStyle name="Note 2 2 2 2" xfId="177"/>
    <cellStyle name="Note 2 2 2 3" xfId="136"/>
    <cellStyle name="Note 2 3" xfId="305"/>
    <cellStyle name="Note 2 3 2" xfId="192"/>
    <cellStyle name="Note 2 3 3" xfId="98"/>
    <cellStyle name="Note 2 4" xfId="414"/>
    <cellStyle name="Output 2" xfId="151"/>
    <cellStyle name="Output 2 2" xfId="213"/>
    <cellStyle name="Output 2 2 2" xfId="119"/>
    <cellStyle name="Output 2 2 2 2" xfId="245"/>
    <cellStyle name="Output 2 2 2 3" xfId="88"/>
    <cellStyle name="Output 2 3" xfId="164"/>
    <cellStyle name="Output 2 3 2" xfId="265"/>
    <cellStyle name="Output 2 3 3" xfId="280"/>
    <cellStyle name="Output 2 4" xfId="415"/>
    <cellStyle name="Percent" xfId="51" builtinId="5"/>
    <cellStyle name="Percent 10" xfId="289"/>
    <cellStyle name="Percent 10 2" xfId="269"/>
    <cellStyle name="Percent 10 2 2" xfId="418"/>
    <cellStyle name="Percent 10 2 2 2" xfId="481"/>
    <cellStyle name="Percent 10 2 3" xfId="466"/>
    <cellStyle name="Percent 10 2 4" xfId="609"/>
    <cellStyle name="Percent 10 3" xfId="63"/>
    <cellStyle name="Percent 10 3 2" xfId="425"/>
    <cellStyle name="Percent 10 3 2 2" xfId="488"/>
    <cellStyle name="Percent 10 3 3" xfId="450"/>
    <cellStyle name="Percent 10 3 4" xfId="610"/>
    <cellStyle name="Percent 11" xfId="321"/>
    <cellStyle name="Percent 11 2" xfId="471"/>
    <cellStyle name="Percent 12" xfId="445"/>
    <cellStyle name="Percent 13" xfId="508"/>
    <cellStyle name="Percent 14" xfId="528"/>
    <cellStyle name="Percent 15" xfId="547"/>
    <cellStyle name="Percent 16" xfId="582"/>
    <cellStyle name="Percent 2" xfId="25"/>
    <cellStyle name="Percent 2 2" xfId="228"/>
    <cellStyle name="Percent 2 2 2" xfId="366"/>
    <cellStyle name="Percent 2 3" xfId="125"/>
    <cellStyle name="Percent 2 3 2" xfId="367"/>
    <cellStyle name="Percent 2 4" xfId="324"/>
    <cellStyle name="Percent 2 4 2" xfId="368"/>
    <cellStyle name="Percent 2 5" xfId="369"/>
    <cellStyle name="Percent 2 6" xfId="370"/>
    <cellStyle name="Percent 2 7" xfId="365"/>
    <cellStyle name="Percent 3" xfId="26"/>
    <cellStyle name="Percent 3 2" xfId="244"/>
    <cellStyle name="Percent 3 3" xfId="371"/>
    <cellStyle name="Percent 3 4" xfId="437"/>
    <cellStyle name="Percent 4" xfId="39"/>
    <cellStyle name="Percent 5" xfId="44"/>
    <cellStyle name="Percent 5 2" xfId="118"/>
    <cellStyle name="Percent 5 3" xfId="103"/>
    <cellStyle name="Percent 5 4" xfId="441"/>
    <cellStyle name="Percent 6" xfId="48"/>
    <cellStyle name="Percent 6 2" xfId="197"/>
    <cellStyle name="Percent 6 3" xfId="444"/>
    <cellStyle name="Percent 7" xfId="260"/>
    <cellStyle name="Percent 8" xfId="206"/>
    <cellStyle name="Percent 9" xfId="248"/>
    <cellStyle name="Percent2" xfId="27"/>
    <cellStyle name="Publication_style" xfId="191"/>
    <cellStyle name="Refdb standard" xfId="93"/>
    <cellStyle name="Refdb standard 2" xfId="295"/>
    <cellStyle name="Shade" xfId="256"/>
    <cellStyle name="Shade 2" xfId="281"/>
    <cellStyle name="Shade 3" xfId="210"/>
    <cellStyle name="Source" xfId="259"/>
    <cellStyle name="Source Hed" xfId="155"/>
    <cellStyle name="Source Text" xfId="290"/>
    <cellStyle name="Standard_E00seit45" xfId="100"/>
    <cellStyle name="Style 1" xfId="28"/>
    <cellStyle name="Style 1 2" xfId="372"/>
    <cellStyle name="Style 21" xfId="233"/>
    <cellStyle name="Style 21 2" xfId="236"/>
    <cellStyle name="Style 22" xfId="158"/>
    <cellStyle name="Style 22 2" xfId="108"/>
    <cellStyle name="Style 23" xfId="264"/>
    <cellStyle name="Style 23 2" xfId="237"/>
    <cellStyle name="Style 24" xfId="143"/>
    <cellStyle name="Style 24 2" xfId="224"/>
    <cellStyle name="Style 29" xfId="89"/>
    <cellStyle name="Style 29 2" xfId="168"/>
    <cellStyle name="Style 30" xfId="317"/>
    <cellStyle name="Style 30 2" xfId="56"/>
    <cellStyle name="Style 31" xfId="147"/>
    <cellStyle name="Style 31 2" xfId="83"/>
    <cellStyle name="Style 32" xfId="251"/>
    <cellStyle name="Style 32 2" xfId="102"/>
    <cellStyle name="Sub Total" xfId="29"/>
    <cellStyle name="Table Heading" xfId="30"/>
    <cellStyle name="Title 2" xfId="229"/>
    <cellStyle name="Title-1" xfId="152"/>
    <cellStyle name="Title-2" xfId="217"/>
    <cellStyle name="Titre ligne" xfId="159"/>
    <cellStyle name="Total 2" xfId="300"/>
    <cellStyle name="Total 2 2" xfId="142"/>
    <cellStyle name="Total 3" xfId="585"/>
    <cellStyle name="Total intermediaire" xfId="165"/>
    <cellStyle name="Tusenskille [0]_rob4-mon.xls Diagram 1" xfId="312"/>
    <cellStyle name="Tusenskille_rob4-mon.xls Diagram 1" xfId="208"/>
    <cellStyle name="Valuta [0]_rob4-mon.xls Diagram 1" xfId="277"/>
    <cellStyle name="Valuta_rob4-mon.xls Diagram 1" xfId="288"/>
    <cellStyle name="Währung [0]_Excel2" xfId="296"/>
    <cellStyle name="Währung_Excel2" xfId="308"/>
    <cellStyle name="Warning Text 2" xfId="127"/>
    <cellStyle name="Year" xfId="31"/>
    <cellStyle name="Year 2" xfId="112"/>
    <cellStyle name="Обычный_2++_CRFReport-template" xfId="24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1.xml.rels><?xml version="1.0" encoding="UTF-8" standalone="yes"?>
<Relationships xmlns="http://schemas.openxmlformats.org/package/2006/relationships"><Relationship Id="rId1" Type="http://schemas.openxmlformats.org/officeDocument/2006/relationships/hyperlink" Target="http://www.transport.govt.nz/assets/Uploads/Research/Documents/NZ-Vehicle-Fleet-Graphs-2013-v7.xls" TargetMode="External"/></Relationships>
</file>

<file path=xl/drawings/_rels/drawing6.xml.rels><?xml version="1.0" encoding="UTF-8" standalone="yes"?>
<Relationships xmlns="http://schemas.openxmlformats.org/package/2006/relationships"><Relationship Id="rId2" Type="http://schemas.openxmlformats.org/officeDocument/2006/relationships/hyperlink" Target="http://www.med.govt.nz/sectors-industries/energy/energy-modelling/publications/energy-in-new-zealand" TargetMode="External"/><Relationship Id="rId1" Type="http://schemas.openxmlformats.org/officeDocument/2006/relationships/hyperlink" Target="http://www.med.govt.nz/sectors-industries/energy/energy-modelling/publications/energy-greenhouse-gas-emissions" TargetMode="External"/></Relationships>
</file>

<file path=xl/drawings/_rels/drawing7.xml.rels><?xml version="1.0" encoding="UTF-8" standalone="yes"?>
<Relationships xmlns="http://schemas.openxmlformats.org/package/2006/relationships"><Relationship Id="rId2" Type="http://schemas.openxmlformats.org/officeDocument/2006/relationships/hyperlink" Target="http://www.med.govt.nz/sectors-industries/energy/energy-modelling/publications/energy-in-new-zealand" TargetMode="External"/><Relationship Id="rId1" Type="http://schemas.openxmlformats.org/officeDocument/2006/relationships/hyperlink" Target="http://www.med.govt.nz/sectors-industries/energy/energy-modelling/publications/energy-greenhouse-gas-emissions" TargetMode="External"/></Relationships>
</file>

<file path=xl/drawings/_rels/drawing9.xml.rels><?xml version="1.0" encoding="UTF-8" standalone="yes"?>
<Relationships xmlns="http://schemas.openxmlformats.org/package/2006/relationships"><Relationship Id="rId1" Type="http://schemas.openxmlformats.org/officeDocument/2006/relationships/hyperlink" Target="https://www.gov.uk/government/publications/green-house-gas-conversion-factors-for-company-reporting-2013-methodology-paper-for-emission-factors" TargetMode="External"/></Relationships>
</file>

<file path=xl/drawings/drawing1.xml><?xml version="1.0" encoding="utf-8"?>
<xdr:wsDr xmlns:xdr="http://schemas.openxmlformats.org/drawingml/2006/spreadsheetDrawing" xmlns:a="http://schemas.openxmlformats.org/drawingml/2006/main">
  <xdr:twoCellAnchor>
    <xdr:from>
      <xdr:col>10</xdr:col>
      <xdr:colOff>26194</xdr:colOff>
      <xdr:row>7</xdr:row>
      <xdr:rowOff>9786</xdr:rowOff>
    </xdr:from>
    <xdr:to>
      <xdr:col>15</xdr:col>
      <xdr:colOff>373328</xdr:colOff>
      <xdr:row>13</xdr:row>
      <xdr:rowOff>63762</xdr:rowOff>
    </xdr:to>
    <xdr:sp macro="" textlink="">
      <xdr:nvSpPr>
        <xdr:cNvPr id="2" name="TextBox 1"/>
        <xdr:cNvSpPr txBox="1"/>
      </xdr:nvSpPr>
      <xdr:spPr>
        <a:xfrm>
          <a:off x="11202194" y="1629036"/>
          <a:ext cx="4178301" cy="10064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NZ" sz="1100" b="1" u="sng">
              <a:latin typeface="Arial" pitchFamily="34" charset="0"/>
              <a:cs typeface="Arial" pitchFamily="34" charset="0"/>
            </a:rPr>
            <a:t>Source: </a:t>
          </a:r>
          <a:endParaRPr lang="en-NZ" sz="1100" b="1">
            <a:latin typeface="Arial" pitchFamily="34" charset="0"/>
            <a:cs typeface="Arial" pitchFamily="34" charset="0"/>
          </a:endParaRPr>
        </a:p>
        <a:p>
          <a:endParaRPr lang="en-NZ" sz="1100">
            <a:latin typeface="Arial" pitchFamily="34" charset="0"/>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NZ" sz="1100" baseline="0">
              <a:solidFill>
                <a:schemeClr val="dk1"/>
              </a:solidFill>
              <a:latin typeface="Arial" pitchFamily="34" charset="0"/>
              <a:ea typeface="+mn-ea"/>
              <a:cs typeface="Arial" pitchFamily="34" charset="0"/>
            </a:rPr>
            <a:t>Energy Information and Modelling Group </a:t>
          </a:r>
          <a:endParaRPr lang="en-NZ" sz="1100">
            <a:solidFill>
              <a:schemeClr val="dk1"/>
            </a:solidFill>
            <a:latin typeface="Arial" pitchFamily="34" charset="0"/>
            <a:ea typeface="+mn-ea"/>
            <a:cs typeface="Arial" pitchFamily="34" charset="0"/>
          </a:endParaRPr>
        </a:p>
        <a:p>
          <a:r>
            <a:rPr lang="en-NZ" sz="1100">
              <a:latin typeface="Arial" pitchFamily="34" charset="0"/>
              <a:cs typeface="Arial" pitchFamily="34" charset="0"/>
            </a:rPr>
            <a:t>Ministry of  Business, Innovation and Employment</a:t>
          </a:r>
        </a:p>
        <a:p>
          <a:endParaRPr lang="en-NZ" sz="1100"/>
        </a:p>
        <a:p>
          <a:endParaRPr lang="en-NZ"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6</xdr:col>
      <xdr:colOff>869155</xdr:colOff>
      <xdr:row>8</xdr:row>
      <xdr:rowOff>47627</xdr:rowOff>
    </xdr:from>
    <xdr:to>
      <xdr:col>12</xdr:col>
      <xdr:colOff>385761</xdr:colOff>
      <xdr:row>22</xdr:row>
      <xdr:rowOff>938214</xdr:rowOff>
    </xdr:to>
    <xdr:sp macro="" textlink="">
      <xdr:nvSpPr>
        <xdr:cNvPr id="2" name="TextBox 1"/>
        <xdr:cNvSpPr txBox="1"/>
      </xdr:nvSpPr>
      <xdr:spPr>
        <a:xfrm>
          <a:off x="9286874" y="1916908"/>
          <a:ext cx="8648700" cy="3557587"/>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NZ" sz="1100" b="1">
              <a:solidFill>
                <a:schemeClr val="dk1"/>
              </a:solidFill>
              <a:latin typeface="+mn-lt"/>
              <a:ea typeface="+mn-ea"/>
              <a:cs typeface="+mn-cs"/>
            </a:rPr>
            <a:t>Base equation</a:t>
          </a:r>
        </a:p>
        <a:p>
          <a:r>
            <a:rPr lang="en-NZ" sz="1100">
              <a:solidFill>
                <a:schemeClr val="dk1"/>
              </a:solidFill>
              <a:latin typeface="+mn-lt"/>
              <a:ea typeface="+mn-ea"/>
              <a:cs typeface="+mn-cs"/>
            </a:rPr>
            <a:t>The base equation used in deriving the waste emission factors, as taken from the 2006</a:t>
          </a:r>
          <a:r>
            <a:rPr lang="en-NZ" sz="1100" baseline="0">
              <a:solidFill>
                <a:schemeClr val="dk1"/>
              </a:solidFill>
              <a:latin typeface="+mn-lt"/>
              <a:ea typeface="+mn-ea"/>
              <a:cs typeface="+mn-cs"/>
            </a:rPr>
            <a:t> </a:t>
          </a:r>
          <a:r>
            <a:rPr lang="en-NZ" sz="1100" i="1">
              <a:solidFill>
                <a:schemeClr val="dk1"/>
              </a:solidFill>
              <a:latin typeface="+mn-lt"/>
              <a:ea typeface="+mn-ea"/>
              <a:cs typeface="+mn-cs"/>
            </a:rPr>
            <a:t>IPCC Good Practice Guidelines</a:t>
          </a:r>
          <a:r>
            <a:rPr lang="en-NZ" sz="1100">
              <a:solidFill>
                <a:schemeClr val="dk1"/>
              </a:solidFill>
              <a:latin typeface="+mn-lt"/>
              <a:ea typeface="+mn-ea"/>
              <a:cs typeface="+mn-cs"/>
            </a:rPr>
            <a:t>, is as follows:</a:t>
          </a:r>
        </a:p>
        <a:p>
          <a:r>
            <a:rPr lang="en-NZ" sz="1100">
              <a:solidFill>
                <a:schemeClr val="dk1"/>
              </a:solidFill>
              <a:latin typeface="+mn-lt"/>
              <a:ea typeface="+mn-ea"/>
              <a:cs typeface="+mn-cs"/>
            </a:rPr>
            <a:t> </a:t>
          </a:r>
        </a:p>
        <a:p>
          <a:r>
            <a:rPr lang="en-NZ" sz="1100">
              <a:solidFill>
                <a:schemeClr val="dk1"/>
              </a:solidFill>
              <a:latin typeface="+mn-lt"/>
              <a:ea typeface="+mn-ea"/>
              <a:cs typeface="+mn-cs"/>
            </a:rPr>
            <a:t>CO</a:t>
          </a:r>
          <a:r>
            <a:rPr lang="en-NZ" sz="1100" baseline="-25000">
              <a:solidFill>
                <a:schemeClr val="dk1"/>
              </a:solidFill>
              <a:latin typeface="+mn-lt"/>
              <a:ea typeface="+mn-ea"/>
              <a:cs typeface="+mn-cs"/>
            </a:rPr>
            <a:t>2</a:t>
          </a:r>
          <a:r>
            <a:rPr lang="en-NZ" sz="1100">
              <a:solidFill>
                <a:schemeClr val="dk1"/>
              </a:solidFill>
              <a:latin typeface="+mn-lt"/>
              <a:ea typeface="+mn-ea"/>
              <a:cs typeface="+mn-cs"/>
            </a:rPr>
            <a:t>-e emissions (kg) = ((MSW</a:t>
          </a:r>
          <a:r>
            <a:rPr lang="en-NZ" sz="1100" baseline="-25000">
              <a:solidFill>
                <a:schemeClr val="dk1"/>
              </a:solidFill>
              <a:latin typeface="+mn-lt"/>
              <a:ea typeface="+mn-ea"/>
              <a:cs typeface="+mn-cs"/>
            </a:rPr>
            <a:t>T</a:t>
          </a:r>
          <a:r>
            <a:rPr lang="en-NZ" sz="1100">
              <a:solidFill>
                <a:schemeClr val="dk1"/>
              </a:solidFill>
              <a:latin typeface="+mn-lt"/>
              <a:ea typeface="+mn-ea"/>
              <a:cs typeface="+mn-cs"/>
            </a:rPr>
            <a:t> x DOC x DOC</a:t>
          </a:r>
          <a:r>
            <a:rPr lang="en-NZ" sz="1100" baseline="-25000">
              <a:solidFill>
                <a:schemeClr val="dk1"/>
              </a:solidFill>
              <a:latin typeface="+mn-lt"/>
              <a:ea typeface="+mn-ea"/>
              <a:cs typeface="+mn-cs"/>
            </a:rPr>
            <a:t>F</a:t>
          </a:r>
          <a:r>
            <a:rPr lang="en-NZ" sz="1100">
              <a:solidFill>
                <a:schemeClr val="dk1"/>
              </a:solidFill>
              <a:latin typeface="+mn-lt"/>
              <a:ea typeface="+mn-ea"/>
              <a:cs typeface="+mn-cs"/>
            </a:rPr>
            <a:t> x F x 16/12) x (1– R) x (1-OX)) x 25</a:t>
          </a:r>
        </a:p>
        <a:p>
          <a:endParaRPr lang="en-NZ" sz="1100">
            <a:solidFill>
              <a:schemeClr val="dk1"/>
            </a:solidFill>
            <a:latin typeface="+mn-lt"/>
            <a:ea typeface="+mn-ea"/>
            <a:cs typeface="+mn-cs"/>
          </a:endParaRPr>
        </a:p>
        <a:p>
          <a:r>
            <a:rPr lang="en-NZ" sz="1100">
              <a:solidFill>
                <a:schemeClr val="dk1"/>
              </a:solidFill>
              <a:latin typeface="+mn-lt"/>
              <a:ea typeface="+mn-ea"/>
              <a:cs typeface="+mn-cs"/>
            </a:rPr>
            <a:t>Where:	MSW</a:t>
          </a:r>
          <a:r>
            <a:rPr lang="en-NZ" sz="1100" baseline="-25000">
              <a:solidFill>
                <a:schemeClr val="dk1"/>
              </a:solidFill>
              <a:latin typeface="+mn-lt"/>
              <a:ea typeface="+mn-ea"/>
              <a:cs typeface="+mn-cs"/>
            </a:rPr>
            <a:t>T</a:t>
          </a:r>
          <a:r>
            <a:rPr lang="en-NZ" sz="1100">
              <a:solidFill>
                <a:schemeClr val="dk1"/>
              </a:solidFill>
              <a:latin typeface="+mn-lt"/>
              <a:ea typeface="+mn-ea"/>
              <a:cs typeface="+mn-cs"/>
            </a:rPr>
            <a:t> = total Municipal Solid Waste (MSW) generated (kg); DOC = degradable organic carbon; DOC</a:t>
          </a:r>
          <a:r>
            <a:rPr lang="en-NZ" sz="1100" baseline="-25000">
              <a:solidFill>
                <a:schemeClr val="dk1"/>
              </a:solidFill>
              <a:latin typeface="+mn-lt"/>
              <a:ea typeface="+mn-ea"/>
              <a:cs typeface="+mn-cs"/>
            </a:rPr>
            <a:t>F</a:t>
          </a:r>
          <a:r>
            <a:rPr lang="en-NZ" sz="1100">
              <a:solidFill>
                <a:schemeClr val="dk1"/>
              </a:solidFill>
              <a:latin typeface="+mn-lt"/>
              <a:ea typeface="+mn-ea"/>
              <a:cs typeface="+mn-cs"/>
            </a:rPr>
            <a:t> = fraction of DOC dissimilated; F = fraction of CH</a:t>
          </a:r>
          <a:r>
            <a:rPr lang="en-NZ" sz="1100" baseline="-25000">
              <a:solidFill>
                <a:schemeClr val="dk1"/>
              </a:solidFill>
              <a:latin typeface="+mn-lt"/>
              <a:ea typeface="+mn-ea"/>
              <a:cs typeface="+mn-cs"/>
            </a:rPr>
            <a:t>4</a:t>
          </a:r>
          <a:r>
            <a:rPr lang="en-NZ" sz="1100">
              <a:solidFill>
                <a:schemeClr val="dk1"/>
              </a:solidFill>
              <a:latin typeface="+mn-lt"/>
              <a:ea typeface="+mn-ea"/>
              <a:cs typeface="+mn-cs"/>
            </a:rPr>
            <a:t> in landfill gas; R = fraction recovered CH</a:t>
          </a:r>
          <a:r>
            <a:rPr lang="en-NZ" sz="1100" baseline="-25000">
              <a:solidFill>
                <a:schemeClr val="dk1"/>
              </a:solidFill>
              <a:latin typeface="+mn-lt"/>
              <a:ea typeface="+mn-ea"/>
              <a:cs typeface="+mn-cs"/>
            </a:rPr>
            <a:t>4</a:t>
          </a:r>
          <a:r>
            <a:rPr lang="en-NZ" sz="1100">
              <a:solidFill>
                <a:schemeClr val="dk1"/>
              </a:solidFill>
              <a:latin typeface="+mn-lt"/>
              <a:ea typeface="+mn-ea"/>
              <a:cs typeface="+mn-cs"/>
            </a:rPr>
            <a:t>; OX = oxidation factor; 25 = GWP of methane (CH</a:t>
          </a:r>
          <a:r>
            <a:rPr lang="en-NZ" sz="1100" baseline="-25000">
              <a:solidFill>
                <a:schemeClr val="dk1"/>
              </a:solidFill>
              <a:latin typeface="+mn-lt"/>
              <a:ea typeface="+mn-ea"/>
              <a:cs typeface="+mn-cs"/>
            </a:rPr>
            <a:t>4</a:t>
          </a:r>
          <a:r>
            <a:rPr lang="en-NZ" sz="1100">
              <a:solidFill>
                <a:schemeClr val="dk1"/>
              </a:solidFill>
              <a:latin typeface="+mn-lt"/>
              <a:ea typeface="+mn-ea"/>
              <a:cs typeface="+mn-cs"/>
            </a:rPr>
            <a:t>).</a:t>
          </a:r>
        </a:p>
        <a:p>
          <a:r>
            <a:rPr lang="en-NZ" sz="1100">
              <a:solidFill>
                <a:schemeClr val="dk1"/>
              </a:solidFill>
              <a:latin typeface="+mn-lt"/>
              <a:ea typeface="+mn-ea"/>
              <a:cs typeface="+mn-cs"/>
            </a:rPr>
            <a:t> </a:t>
          </a:r>
        </a:p>
        <a:p>
          <a:r>
            <a:rPr lang="en-NZ" sz="1100">
              <a:solidFill>
                <a:schemeClr val="dk1"/>
              </a:solidFill>
              <a:latin typeface="+mn-lt"/>
              <a:ea typeface="+mn-ea"/>
              <a:cs typeface="+mn-cs"/>
            </a:rPr>
            <a:t>MSW</a:t>
          </a:r>
          <a:r>
            <a:rPr lang="en-NZ" sz="1100" baseline="-25000">
              <a:solidFill>
                <a:schemeClr val="dk1"/>
              </a:solidFill>
              <a:latin typeface="+mn-lt"/>
              <a:ea typeface="+mn-ea"/>
              <a:cs typeface="+mn-cs"/>
            </a:rPr>
            <a:t>T</a:t>
          </a:r>
          <a:r>
            <a:rPr lang="en-NZ" sz="1100">
              <a:solidFill>
                <a:schemeClr val="dk1"/>
              </a:solidFill>
              <a:latin typeface="+mn-lt"/>
              <a:ea typeface="+mn-ea"/>
              <a:cs typeface="+mn-cs"/>
            </a:rPr>
            <a:t>	=	Activity data</a:t>
          </a:r>
        </a:p>
        <a:p>
          <a:r>
            <a:rPr lang="en-NZ" sz="1100">
              <a:solidFill>
                <a:schemeClr val="dk1"/>
              </a:solidFill>
              <a:latin typeface="+mn-lt"/>
              <a:ea typeface="+mn-ea"/>
              <a:cs typeface="+mn-cs"/>
            </a:rPr>
            <a:t>DOC	=	0.4 for paper and textiles, 0.15 for garden and food waste, and 0.3 for wood</a:t>
          </a:r>
        </a:p>
        <a:p>
          <a:r>
            <a:rPr lang="en-NZ" sz="1100">
              <a:solidFill>
                <a:schemeClr val="dk1"/>
              </a:solidFill>
              <a:latin typeface="+mn-lt"/>
              <a:ea typeface="+mn-ea"/>
              <a:cs typeface="+mn-cs"/>
            </a:rPr>
            <a:t>DOC</a:t>
          </a:r>
          <a:r>
            <a:rPr lang="en-NZ" sz="1100" baseline="-25000">
              <a:solidFill>
                <a:schemeClr val="dk1"/>
              </a:solidFill>
              <a:latin typeface="+mn-lt"/>
              <a:ea typeface="+mn-ea"/>
              <a:cs typeface="+mn-cs"/>
            </a:rPr>
            <a:t>F</a:t>
          </a:r>
          <a:r>
            <a:rPr lang="en-NZ" sz="1100">
              <a:solidFill>
                <a:schemeClr val="dk1"/>
              </a:solidFill>
              <a:latin typeface="+mn-lt"/>
              <a:ea typeface="+mn-ea"/>
              <a:cs typeface="+mn-cs"/>
            </a:rPr>
            <a:t>	=	0.5</a:t>
          </a:r>
        </a:p>
        <a:p>
          <a:r>
            <a:rPr lang="en-NZ" sz="1100">
              <a:solidFill>
                <a:schemeClr val="dk1"/>
              </a:solidFill>
              <a:latin typeface="+mn-lt"/>
              <a:ea typeface="+mn-ea"/>
              <a:cs typeface="+mn-cs"/>
            </a:rPr>
            <a:t>F	=	0.5</a:t>
          </a:r>
        </a:p>
        <a:p>
          <a:r>
            <a:rPr lang="en-NZ" sz="1100">
              <a:solidFill>
                <a:schemeClr val="dk1"/>
              </a:solidFill>
              <a:latin typeface="+mn-lt"/>
              <a:ea typeface="+mn-ea"/>
              <a:cs typeface="+mn-cs"/>
            </a:rPr>
            <a:t>16/12	–	convert carbon to CO</a:t>
          </a:r>
          <a:r>
            <a:rPr lang="en-NZ" sz="1100" baseline="-25000">
              <a:solidFill>
                <a:schemeClr val="dk1"/>
              </a:solidFill>
              <a:latin typeface="+mn-lt"/>
              <a:ea typeface="+mn-ea"/>
              <a:cs typeface="+mn-cs"/>
            </a:rPr>
            <a:t>2</a:t>
          </a:r>
          <a:endParaRPr lang="en-NZ" sz="1100">
            <a:solidFill>
              <a:schemeClr val="dk1"/>
            </a:solidFill>
            <a:latin typeface="+mn-lt"/>
            <a:ea typeface="+mn-ea"/>
            <a:cs typeface="+mn-cs"/>
          </a:endParaRPr>
        </a:p>
        <a:p>
          <a:r>
            <a:rPr lang="en-NZ" sz="1100">
              <a:solidFill>
                <a:schemeClr val="dk1"/>
              </a:solidFill>
              <a:latin typeface="+mn-lt"/>
              <a:ea typeface="+mn-ea"/>
              <a:cs typeface="+mn-cs"/>
            </a:rPr>
            <a:t>R	=	</a:t>
          </a:r>
          <a:r>
            <a:rPr lang="en-NZ" sz="1100" b="0">
              <a:solidFill>
                <a:schemeClr val="dk1"/>
              </a:solidFill>
              <a:latin typeface="+mn-lt"/>
              <a:ea typeface="+mn-ea"/>
              <a:cs typeface="+mn-cs"/>
            </a:rPr>
            <a:t>0.636</a:t>
          </a:r>
          <a:r>
            <a:rPr lang="en-NZ" sz="1100">
              <a:solidFill>
                <a:schemeClr val="dk1"/>
              </a:solidFill>
              <a:latin typeface="+mn-lt"/>
              <a:ea typeface="+mn-ea"/>
              <a:cs typeface="+mn-cs"/>
            </a:rPr>
            <a:t> where landfill gas systems are in place, 0 otherwise</a:t>
          </a:r>
        </a:p>
        <a:p>
          <a:r>
            <a:rPr lang="en-NZ" sz="1100">
              <a:solidFill>
                <a:schemeClr val="dk1"/>
              </a:solidFill>
              <a:latin typeface="+mn-lt"/>
              <a:ea typeface="+mn-ea"/>
              <a:cs typeface="+mn-cs"/>
            </a:rPr>
            <a:t>OX	=	0.1</a:t>
          </a:r>
        </a:p>
        <a:p>
          <a:r>
            <a:rPr lang="en-NZ" sz="1100">
              <a:solidFill>
                <a:schemeClr val="dk1"/>
              </a:solidFill>
              <a:latin typeface="+mn-lt"/>
              <a:ea typeface="+mn-ea"/>
              <a:cs typeface="+mn-cs"/>
            </a:rPr>
            <a:t> </a:t>
          </a:r>
        </a:p>
        <a:p>
          <a:r>
            <a:rPr lang="en-NZ" sz="1100">
              <a:solidFill>
                <a:schemeClr val="dk1"/>
              </a:solidFill>
              <a:latin typeface="+mn-lt"/>
              <a:ea typeface="+mn-ea"/>
              <a:cs typeface="+mn-cs"/>
            </a:rPr>
            <a:t>The table  to the left shows how this equation has been applied to derive the emission factors for waste deposited to landfill.</a:t>
          </a:r>
        </a:p>
        <a:p>
          <a:endParaRPr lang="en-NZ" sz="1100"/>
        </a:p>
      </xdr:txBody>
    </xdr:sp>
    <xdr:clientData/>
  </xdr:twoCellAnchor>
  <xdr:twoCellAnchor>
    <xdr:from>
      <xdr:col>6</xdr:col>
      <xdr:colOff>857250</xdr:colOff>
      <xdr:row>3</xdr:row>
      <xdr:rowOff>166686</xdr:rowOff>
    </xdr:from>
    <xdr:to>
      <xdr:col>12</xdr:col>
      <xdr:colOff>404812</xdr:colOff>
      <xdr:row>7</xdr:row>
      <xdr:rowOff>107158</xdr:rowOff>
    </xdr:to>
    <xdr:sp macro="" textlink="">
      <xdr:nvSpPr>
        <xdr:cNvPr id="4" name="TextBox 3"/>
        <xdr:cNvSpPr txBox="1"/>
      </xdr:nvSpPr>
      <xdr:spPr>
        <a:xfrm>
          <a:off x="9274969" y="666749"/>
          <a:ext cx="8679656" cy="11191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NZ" sz="1000" b="1" u="sng">
              <a:latin typeface="Arial" pitchFamily="34" charset="0"/>
              <a:cs typeface="Arial" pitchFamily="34" charset="0"/>
            </a:rPr>
            <a:t>Source:</a:t>
          </a:r>
          <a:r>
            <a:rPr lang="en-NZ" sz="1000" b="1" u="sng" baseline="0">
              <a:latin typeface="Arial" pitchFamily="34" charset="0"/>
              <a:cs typeface="Arial" pitchFamily="34" charset="0"/>
            </a:rPr>
            <a:t> </a:t>
          </a:r>
          <a:br>
            <a:rPr lang="en-NZ" sz="1000" b="1" u="sng" baseline="0">
              <a:latin typeface="Arial" pitchFamily="34" charset="0"/>
              <a:cs typeface="Arial" pitchFamily="34" charset="0"/>
            </a:rPr>
          </a:br>
          <a:endParaRPr lang="en-NZ" sz="1000" b="1" u="sng" baseline="0">
            <a:latin typeface="Arial" pitchFamily="34" charset="0"/>
            <a:cs typeface="Arial" pitchFamily="34" charset="0"/>
          </a:endParaRPr>
        </a:p>
        <a:p>
          <a:r>
            <a:rPr lang="en-NZ" sz="1000" b="0" i="0" u="none" strike="noStrike">
              <a:solidFill>
                <a:schemeClr val="dk1"/>
              </a:solidFill>
              <a:latin typeface="Arial" pitchFamily="34" charset="0"/>
              <a:ea typeface="+mn-ea"/>
              <a:cs typeface="Arial" pitchFamily="34" charset="0"/>
            </a:rPr>
            <a:t>Fraction of recovered methane</a:t>
          </a:r>
          <a:r>
            <a:rPr lang="en-NZ" sz="1000">
              <a:latin typeface="Arial" pitchFamily="34" charset="0"/>
              <a:cs typeface="Arial" pitchFamily="34" charset="0"/>
            </a:rPr>
            <a:t> </a:t>
          </a:r>
        </a:p>
        <a:p>
          <a:r>
            <a:rPr lang="en-NZ" sz="1000" b="0" i="1" u="none" strike="noStrike">
              <a:solidFill>
                <a:schemeClr val="dk1"/>
              </a:solidFill>
              <a:latin typeface="Arial" pitchFamily="34" charset="0"/>
              <a:ea typeface="+mn-ea"/>
              <a:cs typeface="Arial" pitchFamily="34" charset="0"/>
            </a:rPr>
            <a:t>New Zealand's Greenhouse Gas Inventory 1990 - 2013</a:t>
          </a:r>
          <a:r>
            <a:rPr lang="en-NZ" sz="1000">
              <a:latin typeface="Arial" pitchFamily="34" charset="0"/>
              <a:cs typeface="Arial" pitchFamily="34" charset="0"/>
            </a:rPr>
            <a:t> </a:t>
          </a:r>
        </a:p>
        <a:p>
          <a:endParaRPr lang="en-NZ" sz="1000" b="0" i="0" u="none" strike="noStrike">
            <a:solidFill>
              <a:schemeClr val="dk1"/>
            </a:solidFill>
            <a:latin typeface="Arial" pitchFamily="34" charset="0"/>
            <a:ea typeface="+mn-ea"/>
            <a:cs typeface="Arial" pitchFamily="34" charset="0"/>
          </a:endParaRPr>
        </a:p>
        <a:p>
          <a:r>
            <a:rPr lang="en-NZ" sz="1000" b="0" i="0" u="none" strike="noStrike">
              <a:solidFill>
                <a:schemeClr val="dk1"/>
              </a:solidFill>
              <a:latin typeface="Arial" pitchFamily="34" charset="0"/>
              <a:ea typeface="+mn-ea"/>
              <a:cs typeface="Arial" pitchFamily="34" charset="0"/>
            </a:rPr>
            <a:t>Office waste composition data taken from the Govt3 programme.</a:t>
          </a:r>
          <a:r>
            <a:rPr lang="en-NZ" sz="1000">
              <a:latin typeface="Arial" pitchFamily="34" charset="0"/>
              <a:cs typeface="Arial" pitchFamily="34" charset="0"/>
            </a:rPr>
            <a:t> </a:t>
          </a:r>
        </a:p>
        <a:p>
          <a:endParaRPr lang="en-NZ" sz="1000" b="1" u="sng">
            <a:latin typeface="Arial" pitchFamily="34" charset="0"/>
            <a:cs typeface="Arial" pitchFamily="34" charset="0"/>
          </a:endParaRPr>
        </a:p>
        <a:p>
          <a:endParaRPr lang="en-NZ" sz="1000" b="1" u="sng">
            <a:latin typeface="Arial" pitchFamily="34" charset="0"/>
            <a:cs typeface="Arial" pitchFamily="34"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22</xdr:col>
      <xdr:colOff>179917</xdr:colOff>
      <xdr:row>27</xdr:row>
      <xdr:rowOff>116416</xdr:rowOff>
    </xdr:from>
    <xdr:to>
      <xdr:col>31</xdr:col>
      <xdr:colOff>603250</xdr:colOff>
      <xdr:row>35</xdr:row>
      <xdr:rowOff>0</xdr:rowOff>
    </xdr:to>
    <xdr:sp macro="" textlink="">
      <xdr:nvSpPr>
        <xdr:cNvPr id="2" name="TextBox 1">
          <a:hlinkClick xmlns:r="http://schemas.openxmlformats.org/officeDocument/2006/relationships" r:id="rId1"/>
        </xdr:cNvPr>
        <xdr:cNvSpPr txBox="1"/>
      </xdr:nvSpPr>
      <xdr:spPr>
        <a:xfrm>
          <a:off x="9588500" y="6349999"/>
          <a:ext cx="6350000" cy="11853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NZ" sz="1000" b="1" i="0" u="sng">
              <a:latin typeface="Arial" pitchFamily="34" charset="0"/>
              <a:cs typeface="Arial" pitchFamily="34" charset="0"/>
            </a:rPr>
            <a:t>Source: </a:t>
          </a:r>
          <a:br>
            <a:rPr lang="en-NZ" sz="1000" b="1" i="0" u="sng">
              <a:latin typeface="Arial" pitchFamily="34" charset="0"/>
              <a:cs typeface="Arial" pitchFamily="34" charset="0"/>
            </a:rPr>
          </a:br>
          <a:r>
            <a:rPr lang="en-NZ" sz="1000" b="1" i="0" u="sng">
              <a:latin typeface="Arial" pitchFamily="34" charset="0"/>
              <a:cs typeface="Arial" pitchFamily="34" charset="0"/>
            </a:rPr>
            <a:t/>
          </a:r>
          <a:br>
            <a:rPr lang="en-NZ" sz="1000" b="1" i="0" u="sng">
              <a:latin typeface="Arial" pitchFamily="34" charset="0"/>
              <a:cs typeface="Arial" pitchFamily="34" charset="0"/>
            </a:rPr>
          </a:br>
          <a:r>
            <a:rPr lang="en-NZ" sz="1000" b="0" i="0" u="none">
              <a:latin typeface="Arial" pitchFamily="34" charset="0"/>
              <a:cs typeface="Arial" pitchFamily="34" charset="0"/>
            </a:rPr>
            <a:t>Ministry of Transport –</a:t>
          </a:r>
          <a:r>
            <a:rPr lang="en-NZ" sz="1000" b="0" i="0" u="none" baseline="0">
              <a:latin typeface="Arial" pitchFamily="34" charset="0"/>
              <a:cs typeface="Arial" pitchFamily="34" charset="0"/>
            </a:rPr>
            <a:t> New Zealand Annual Vehicle Fleet Statistics </a:t>
          </a:r>
          <a:br>
            <a:rPr lang="en-NZ" sz="1000" b="0" i="0" u="none" baseline="0">
              <a:latin typeface="Arial" pitchFamily="34" charset="0"/>
              <a:cs typeface="Arial" pitchFamily="34" charset="0"/>
            </a:rPr>
          </a:br>
          <a:r>
            <a:rPr lang="en-NZ" sz="1000" b="0" i="0" u="none" baseline="0">
              <a:latin typeface="Arial" pitchFamily="34" charset="0"/>
              <a:cs typeface="Arial" pitchFamily="34" charset="0"/>
            </a:rPr>
            <a:t>http://www.transport.govt.nz/research/newzealandvehiclefleetstatistics/</a:t>
          </a:r>
          <a:endParaRPr lang="en-NZ" sz="1000" b="0" i="0" u="sng" strike="noStrike" baseline="0">
            <a:solidFill>
              <a:schemeClr val="dk1"/>
            </a:solidFill>
            <a:latin typeface="Arial" pitchFamily="34" charset="0"/>
            <a:ea typeface="+mn-ea"/>
            <a:cs typeface="Arial" pitchFamily="34" charset="0"/>
          </a:endParaRPr>
        </a:p>
        <a:p>
          <a:r>
            <a:rPr lang="en-NZ" sz="1000" b="0" i="0" u="none" strike="noStrike">
              <a:solidFill>
                <a:schemeClr val="dk1"/>
              </a:solidFill>
              <a:latin typeface="Arial" pitchFamily="34" charset="0"/>
              <a:ea typeface="+mn-ea"/>
              <a:cs typeface="Arial" pitchFamily="34" charset="0"/>
            </a:rPr>
            <a:t>Figure 6.4b Numbers of NZ new entering the light fleet, by engine size band and year</a:t>
          </a:r>
          <a:br>
            <a:rPr lang="en-NZ" sz="1000" b="0" i="0" u="none" strike="noStrike">
              <a:solidFill>
                <a:schemeClr val="dk1"/>
              </a:solidFill>
              <a:latin typeface="Arial" pitchFamily="34" charset="0"/>
              <a:ea typeface="+mn-ea"/>
              <a:cs typeface="Arial" pitchFamily="34" charset="0"/>
            </a:rPr>
          </a:br>
          <a:r>
            <a:rPr lang="en-NZ" sz="1000" b="0" i="0" u="none" strike="noStrike">
              <a:solidFill>
                <a:schemeClr val="dk1"/>
              </a:solidFill>
              <a:latin typeface="Arial" pitchFamily="34" charset="0"/>
              <a:ea typeface="+mn-ea"/>
              <a:cs typeface="Arial" pitchFamily="34" charset="0"/>
            </a:rPr>
            <a:t>http://www.transport.govt.nz/assets/Uploads/Research/Documents/NZ-Vehicle-Fleet-Graphs-2013-v7.xls</a:t>
          </a:r>
          <a:endParaRPr lang="en-NZ" sz="1000" b="1" i="0" u="sng">
            <a:latin typeface="Arial" pitchFamily="34" charset="0"/>
            <a:cs typeface="Arial" pitchFamily="34"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728447</xdr:colOff>
      <xdr:row>49</xdr:row>
      <xdr:rowOff>73604</xdr:rowOff>
    </xdr:from>
    <xdr:to>
      <xdr:col>0</xdr:col>
      <xdr:colOff>3690938</xdr:colOff>
      <xdr:row>54</xdr:row>
      <xdr:rowOff>23813</xdr:rowOff>
    </xdr:to>
    <xdr:sp macro="" textlink="">
      <xdr:nvSpPr>
        <xdr:cNvPr id="2" name="TextBox 1"/>
        <xdr:cNvSpPr txBox="1"/>
      </xdr:nvSpPr>
      <xdr:spPr>
        <a:xfrm>
          <a:off x="728447" y="9408104"/>
          <a:ext cx="2962491" cy="9027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NZ" sz="1000" b="1" u="sng">
              <a:latin typeface="Arial" pitchFamily="34" charset="0"/>
              <a:cs typeface="Arial" pitchFamily="34" charset="0"/>
            </a:rPr>
            <a:t>Source: </a:t>
          </a:r>
        </a:p>
        <a:p>
          <a:endParaRPr lang="en-NZ" sz="1000" b="0" u="none">
            <a:latin typeface="Arial" pitchFamily="34" charset="0"/>
            <a:cs typeface="Arial" pitchFamily="34" charset="0"/>
          </a:endParaRPr>
        </a:p>
        <a:p>
          <a:r>
            <a:rPr lang="en-NZ" sz="1000" b="0" u="none">
              <a:latin typeface="Arial" pitchFamily="34" charset="0"/>
              <a:cs typeface="Arial" pitchFamily="34" charset="0"/>
            </a:rPr>
            <a:t>Motor</a:t>
          </a:r>
          <a:r>
            <a:rPr lang="en-NZ" sz="1000" b="0" u="none" baseline="0">
              <a:latin typeface="Arial" pitchFamily="34" charset="0"/>
              <a:cs typeface="Arial" pitchFamily="34" charset="0"/>
            </a:rPr>
            <a:t> Industry Association </a:t>
          </a:r>
        </a:p>
        <a:p>
          <a:endParaRPr lang="en-NZ" sz="1000" b="0" u="none" baseline="0">
            <a:latin typeface="Arial" pitchFamily="34" charset="0"/>
            <a:cs typeface="Arial"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314325</xdr:colOff>
      <xdr:row>6</xdr:row>
      <xdr:rowOff>161923</xdr:rowOff>
    </xdr:from>
    <xdr:to>
      <xdr:col>14</xdr:col>
      <xdr:colOff>600075</xdr:colOff>
      <xdr:row>37</xdr:row>
      <xdr:rowOff>152400</xdr:rowOff>
    </xdr:to>
    <xdr:sp macro="" textlink="">
      <xdr:nvSpPr>
        <xdr:cNvPr id="2" name="TextBox 1"/>
        <xdr:cNvSpPr txBox="1"/>
      </xdr:nvSpPr>
      <xdr:spPr>
        <a:xfrm>
          <a:off x="10342245" y="1198243"/>
          <a:ext cx="4248150" cy="65360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NZ" sz="1000" b="1" u="sng">
              <a:latin typeface="Arial" pitchFamily="34" charset="0"/>
              <a:cs typeface="Arial" pitchFamily="34" charset="0"/>
            </a:rPr>
            <a:t>Source:</a:t>
          </a:r>
          <a:r>
            <a:rPr lang="en-NZ" sz="1000" b="1" u="sng" baseline="0">
              <a:latin typeface="Arial" pitchFamily="34" charset="0"/>
              <a:cs typeface="Arial" pitchFamily="34" charset="0"/>
            </a:rPr>
            <a:t> </a:t>
          </a:r>
          <a:r>
            <a:rPr lang="en-NZ" sz="1000" b="1" u="sng">
              <a:latin typeface="Arial" pitchFamily="34" charset="0"/>
              <a:cs typeface="Arial" pitchFamily="34" charset="0"/>
            </a:rPr>
            <a:t> </a:t>
          </a:r>
        </a:p>
        <a:p>
          <a:endParaRPr lang="en-NZ" sz="1000">
            <a:latin typeface="Arial" pitchFamily="34" charset="0"/>
            <a:cs typeface="Arial" pitchFamily="34" charset="0"/>
          </a:endParaRPr>
        </a:p>
        <a:p>
          <a:r>
            <a:rPr lang="en-NZ" sz="1000" baseline="0">
              <a:solidFill>
                <a:schemeClr val="dk1"/>
              </a:solidFill>
              <a:latin typeface="Arial" pitchFamily="34" charset="0"/>
              <a:ea typeface="+mn-ea"/>
              <a:cs typeface="Arial" pitchFamily="34" charset="0"/>
            </a:rPr>
            <a:t>Energy Information and Modelling Group</a:t>
          </a:r>
          <a:endParaRPr lang="en-NZ" sz="1000">
            <a:latin typeface="Arial" pitchFamily="34" charset="0"/>
            <a:cs typeface="Arial" pitchFamily="34" charset="0"/>
          </a:endParaRPr>
        </a:p>
        <a:p>
          <a:r>
            <a:rPr lang="en-NZ" sz="1000">
              <a:solidFill>
                <a:schemeClr val="dk1"/>
              </a:solidFill>
              <a:latin typeface="Arial" pitchFamily="34" charset="0"/>
              <a:ea typeface="+mn-ea"/>
              <a:cs typeface="Arial" pitchFamily="34" charset="0"/>
            </a:rPr>
            <a:t>Ministry of  Business, Innovation and Employment</a:t>
          </a:r>
          <a:endParaRPr lang="en-NZ" sz="1000">
            <a:latin typeface="Arial" pitchFamily="34" charset="0"/>
            <a:cs typeface="Arial" pitchFamily="34" charset="0"/>
          </a:endParaRPr>
        </a:p>
        <a:p>
          <a:endParaRPr lang="en-NZ" sz="1000">
            <a:latin typeface="Arial" pitchFamily="34" charset="0"/>
            <a:cs typeface="Arial" pitchFamily="34" charset="0"/>
          </a:endParaRPr>
        </a:p>
        <a:p>
          <a:r>
            <a:rPr lang="en-NZ" sz="1000" u="sng">
              <a:latin typeface="Arial" pitchFamily="34" charset="0"/>
              <a:cs typeface="Arial" pitchFamily="34" charset="0"/>
            </a:rPr>
            <a:t>CO</a:t>
          </a:r>
          <a:r>
            <a:rPr lang="en-NZ" sz="1000" u="sng" baseline="-25000">
              <a:latin typeface="Arial" pitchFamily="34" charset="0"/>
              <a:cs typeface="Arial" pitchFamily="34" charset="0"/>
            </a:rPr>
            <a:t>2</a:t>
          </a:r>
          <a:r>
            <a:rPr lang="en-NZ" sz="1000" u="sng">
              <a:latin typeface="Arial" pitchFamily="34" charset="0"/>
              <a:cs typeface="Arial" pitchFamily="34" charset="0"/>
            </a:rPr>
            <a:t> uncertainties </a:t>
          </a:r>
        </a:p>
        <a:p>
          <a:pPr marL="0" marR="0" indent="0" defTabSz="914400" eaLnBrk="1" fontAlgn="auto" latinLnBrk="0" hangingPunct="1">
            <a:lnSpc>
              <a:spcPct val="100000"/>
            </a:lnSpc>
            <a:spcBef>
              <a:spcPts val="0"/>
            </a:spcBef>
            <a:spcAft>
              <a:spcPts val="0"/>
            </a:spcAft>
            <a:buClrTx/>
            <a:buSzTx/>
            <a:buFontTx/>
            <a:buNone/>
            <a:tabLst/>
            <a:defRPr/>
          </a:pPr>
          <a:r>
            <a:rPr lang="en-NZ" sz="1000">
              <a:latin typeface="Arial" pitchFamily="34" charset="0"/>
              <a:cs typeface="Arial" pitchFamily="34" charset="0"/>
            </a:rPr>
            <a:t>Liquid fossil fuels: </a:t>
          </a:r>
          <a:r>
            <a:rPr lang="en-NZ" sz="1000">
              <a:solidFill>
                <a:schemeClr val="dk1"/>
              </a:solidFill>
              <a:latin typeface="Arial" pitchFamily="34" charset="0"/>
              <a:ea typeface="+mn-ea"/>
              <a:cs typeface="Arial" pitchFamily="34" charset="0"/>
            </a:rPr>
            <a:t>Report by consultants Hale and Twomey for MfE " </a:t>
          </a:r>
          <a:r>
            <a:rPr lang="en-NZ" sz="1000" i="1">
              <a:solidFill>
                <a:schemeClr val="dk1"/>
              </a:solidFill>
              <a:latin typeface="Arial" pitchFamily="34" charset="0"/>
              <a:ea typeface="+mn-ea"/>
              <a:cs typeface="Arial" pitchFamily="34" charset="0"/>
            </a:rPr>
            <a:t>Reviewing default emission factors for liquid fossil fuels adopted by the New Zealand Emissions Trading Scheme" (2009)</a:t>
          </a:r>
          <a:r>
            <a:rPr lang="en-NZ" sz="1000">
              <a:solidFill>
                <a:schemeClr val="dk1"/>
              </a:solidFill>
              <a:latin typeface="Arial" pitchFamily="34" charset="0"/>
              <a:ea typeface="+mn-ea"/>
              <a:cs typeface="Arial" pitchFamily="34" charset="0"/>
            </a:rPr>
            <a:t>.</a:t>
          </a:r>
        </a:p>
        <a:p>
          <a:endParaRPr lang="en-NZ" sz="1000">
            <a:latin typeface="Arial" pitchFamily="34" charset="0"/>
            <a:cs typeface="Arial" pitchFamily="34" charset="0"/>
          </a:endParaRPr>
        </a:p>
        <a:p>
          <a:r>
            <a:rPr lang="en-NZ" sz="1000">
              <a:solidFill>
                <a:schemeClr val="dk1"/>
              </a:solidFill>
              <a:latin typeface="Arial" pitchFamily="34" charset="0"/>
              <a:ea typeface="+mn-ea"/>
              <a:cs typeface="Arial" pitchFamily="34" charset="0"/>
            </a:rPr>
            <a:t>Solid fossil fuels: Coal is calculated from the average of the difference between the emission factors for different ranks of coal.</a:t>
          </a:r>
        </a:p>
        <a:p>
          <a:r>
            <a:rPr lang="en-NZ" sz="1000">
              <a:solidFill>
                <a:schemeClr val="dk1"/>
              </a:solidFill>
              <a:latin typeface="Arial" pitchFamily="34" charset="0"/>
              <a:ea typeface="+mn-ea"/>
              <a:cs typeface="Arial" pitchFamily="34" charset="0"/>
            </a:rPr>
            <a:t> </a:t>
          </a:r>
        </a:p>
        <a:p>
          <a:r>
            <a:rPr lang="en-NZ" sz="1000">
              <a:solidFill>
                <a:schemeClr val="dk1"/>
              </a:solidFill>
              <a:latin typeface="Arial" pitchFamily="34" charset="0"/>
              <a:ea typeface="+mn-ea"/>
              <a:cs typeface="Arial" pitchFamily="34" charset="0"/>
            </a:rPr>
            <a:t>Gaseous fossil fuels: Gas comes from the difference between ranges of the emission factors of the three largest fields.</a:t>
          </a:r>
          <a:r>
            <a:rPr lang="en-NZ" sz="1000" baseline="0">
              <a:solidFill>
                <a:schemeClr val="dk1"/>
              </a:solidFill>
              <a:latin typeface="Arial" pitchFamily="34" charset="0"/>
              <a:ea typeface="+mn-ea"/>
              <a:cs typeface="Arial" pitchFamily="34" charset="0"/>
            </a:rPr>
            <a:t>  It is calcualted by </a:t>
          </a:r>
          <a:r>
            <a:rPr lang="en-NZ" sz="1000">
              <a:solidFill>
                <a:schemeClr val="dk1"/>
              </a:solidFill>
              <a:latin typeface="Arial" pitchFamily="34" charset="0"/>
              <a:ea typeface="+mn-ea"/>
              <a:cs typeface="Arial" pitchFamily="34" charset="0"/>
            </a:rPr>
            <a:t>taking</a:t>
          </a:r>
          <a:r>
            <a:rPr lang="en-NZ" sz="1000" baseline="0">
              <a:solidFill>
                <a:schemeClr val="dk1"/>
              </a:solidFill>
              <a:latin typeface="Arial" pitchFamily="34" charset="0"/>
              <a:ea typeface="+mn-ea"/>
              <a:cs typeface="Arial" pitchFamily="34" charset="0"/>
            </a:rPr>
            <a:t> </a:t>
          </a:r>
          <a:r>
            <a:rPr lang="en-NZ" sz="1000">
              <a:solidFill>
                <a:schemeClr val="dk1"/>
              </a:solidFill>
              <a:latin typeface="Arial" pitchFamily="34" charset="0"/>
              <a:ea typeface="+mn-ea"/>
              <a:cs typeface="Arial" pitchFamily="34" charset="0"/>
            </a:rPr>
            <a:t>the maximum less the average and the average less the minimum for each of the big fields and then taking the average of those six numbers. </a:t>
          </a:r>
        </a:p>
        <a:p>
          <a:endParaRPr lang="en-NZ" sz="1000">
            <a:latin typeface="Arial" pitchFamily="34" charset="0"/>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NZ" sz="1000" u="sng">
              <a:latin typeface="Arial" pitchFamily="34" charset="0"/>
              <a:cs typeface="Arial" pitchFamily="34" charset="0"/>
            </a:rPr>
            <a:t>Non-</a:t>
          </a:r>
          <a:r>
            <a:rPr lang="en-NZ" sz="1000" u="sng">
              <a:solidFill>
                <a:schemeClr val="dk1"/>
              </a:solidFill>
              <a:latin typeface="Arial" pitchFamily="34" charset="0"/>
              <a:ea typeface="+mn-ea"/>
              <a:cs typeface="Arial" pitchFamily="34" charset="0"/>
            </a:rPr>
            <a:t>CO</a:t>
          </a:r>
          <a:r>
            <a:rPr lang="en-NZ" sz="1000" u="sng" baseline="-25000">
              <a:solidFill>
                <a:schemeClr val="dk1"/>
              </a:solidFill>
              <a:latin typeface="Arial" pitchFamily="34" charset="0"/>
              <a:ea typeface="+mn-ea"/>
              <a:cs typeface="Arial" pitchFamily="34" charset="0"/>
            </a:rPr>
            <a:t>2</a:t>
          </a:r>
          <a:r>
            <a:rPr lang="en-NZ" sz="1000" u="sng">
              <a:solidFill>
                <a:schemeClr val="dk1"/>
              </a:solidFill>
              <a:latin typeface="Arial" pitchFamily="34" charset="0"/>
              <a:ea typeface="+mn-ea"/>
              <a:cs typeface="Arial" pitchFamily="34" charset="0"/>
            </a:rPr>
            <a:t> uncertainties </a:t>
          </a:r>
          <a:endParaRPr lang="en-NZ" sz="1000">
            <a:latin typeface="Arial" pitchFamily="34" charset="0"/>
            <a:cs typeface="Arial" pitchFamily="34" charset="0"/>
          </a:endParaRPr>
        </a:p>
        <a:p>
          <a:r>
            <a:rPr lang="en-NZ" sz="1000">
              <a:latin typeface="Arial" pitchFamily="34" charset="0"/>
              <a:cs typeface="Arial" pitchFamily="34" charset="0"/>
            </a:rPr>
            <a:t>The non-CO</a:t>
          </a:r>
          <a:r>
            <a:rPr lang="en-NZ" sz="1000" baseline="-25000">
              <a:latin typeface="Arial" pitchFamily="34" charset="0"/>
              <a:cs typeface="Arial" pitchFamily="34" charset="0"/>
            </a:rPr>
            <a:t>2</a:t>
          </a:r>
          <a:r>
            <a:rPr lang="en-NZ" sz="1000">
              <a:latin typeface="Arial" pitchFamily="34" charset="0"/>
              <a:cs typeface="Arial" pitchFamily="34" charset="0"/>
            </a:rPr>
            <a:t> default uncertainty</a:t>
          </a:r>
          <a:r>
            <a:rPr lang="en-NZ" sz="1000" baseline="0">
              <a:latin typeface="Arial" pitchFamily="34" charset="0"/>
              <a:cs typeface="Arial" pitchFamily="34" charset="0"/>
            </a:rPr>
            <a:t> values of 50% </a:t>
          </a:r>
          <a:r>
            <a:rPr lang="en-NZ" sz="1000">
              <a:latin typeface="Arial" pitchFamily="34" charset="0"/>
              <a:cs typeface="Arial" pitchFamily="34" charset="0"/>
            </a:rPr>
            <a:t>are from the revised 1996 IPCC guidelines.</a:t>
          </a:r>
        </a:p>
        <a:p>
          <a:endParaRPr lang="en-NZ" sz="1000">
            <a:latin typeface="Arial" pitchFamily="34" charset="0"/>
            <a:cs typeface="Arial" pitchFamily="34" charset="0"/>
          </a:endParaRPr>
        </a:p>
        <a:p>
          <a:r>
            <a:rPr lang="en-NZ" sz="1000">
              <a:latin typeface="Arial" pitchFamily="34" charset="0"/>
              <a:cs typeface="Arial" pitchFamily="34" charset="0"/>
            </a:rPr>
            <a:t>Note: The</a:t>
          </a:r>
          <a:r>
            <a:rPr lang="en-NZ" sz="1000" baseline="0">
              <a:latin typeface="Arial" pitchFamily="34" charset="0"/>
              <a:cs typeface="Arial" pitchFamily="34" charset="0"/>
            </a:rPr>
            <a:t> uncertainty for N</a:t>
          </a:r>
          <a:r>
            <a:rPr lang="en-NZ" sz="1000" baseline="-25000">
              <a:latin typeface="Arial" pitchFamily="34" charset="0"/>
              <a:cs typeface="Arial" pitchFamily="34" charset="0"/>
            </a:rPr>
            <a:t>2</a:t>
          </a:r>
          <a:r>
            <a:rPr lang="en-NZ" sz="1000" baseline="0">
              <a:latin typeface="Arial" pitchFamily="34" charset="0"/>
              <a:cs typeface="Arial" pitchFamily="34" charset="0"/>
            </a:rPr>
            <a:t>O can have a range of up to an order of magnitude (i.e </a:t>
          </a:r>
          <a:r>
            <a:rPr lang="en-NZ" sz="1000" baseline="0" smtClean="0">
              <a:solidFill>
                <a:schemeClr val="dk1"/>
              </a:solidFill>
              <a:latin typeface="Arial" pitchFamily="34" charset="0"/>
              <a:ea typeface="+mn-ea"/>
              <a:cs typeface="Arial" pitchFamily="34" charset="0"/>
            </a:rPr>
            <a:t>having an uncertainty range from one-tenth of the mean value to ten times the mean value). For the purposes of combining uncertainties the N</a:t>
          </a:r>
          <a:r>
            <a:rPr lang="en-NZ" sz="1000" baseline="-25000" smtClean="0">
              <a:solidFill>
                <a:schemeClr val="dk1"/>
              </a:solidFill>
              <a:latin typeface="Arial" pitchFamily="34" charset="0"/>
              <a:ea typeface="+mn-ea"/>
              <a:cs typeface="Arial" pitchFamily="34" charset="0"/>
            </a:rPr>
            <a:t>2</a:t>
          </a:r>
          <a:r>
            <a:rPr lang="en-NZ" sz="1000" baseline="0" smtClean="0">
              <a:solidFill>
                <a:schemeClr val="dk1"/>
              </a:solidFill>
              <a:latin typeface="Arial" pitchFamily="34" charset="0"/>
              <a:ea typeface="+mn-ea"/>
              <a:cs typeface="Arial" pitchFamily="34" charset="0"/>
            </a:rPr>
            <a:t>O uncertianty has been set at 50%.</a:t>
          </a:r>
          <a:endParaRPr lang="en-NZ" sz="1000">
            <a:latin typeface="Arial" pitchFamily="34" charset="0"/>
            <a:cs typeface="Arial" pitchFamily="34" charset="0"/>
          </a:endParaRPr>
        </a:p>
        <a:p>
          <a:endParaRPr lang="en-NZ" sz="1000">
            <a:latin typeface="Arial" pitchFamily="34" charset="0"/>
            <a:cs typeface="Arial" pitchFamily="34" charset="0"/>
          </a:endParaRPr>
        </a:p>
        <a:p>
          <a:r>
            <a:rPr lang="en-NZ" sz="1000">
              <a:latin typeface="Arial" pitchFamily="34" charset="0"/>
              <a:cs typeface="Arial" pitchFamily="34" charset="0"/>
            </a:rPr>
            <a:t>Uncertainty analysis follows method in chapter </a:t>
          </a:r>
          <a:r>
            <a:rPr lang="en-NZ" sz="1000" baseline="0">
              <a:latin typeface="Arial" pitchFamily="34" charset="0"/>
              <a:cs typeface="Arial" pitchFamily="34" charset="0"/>
            </a:rPr>
            <a:t> 6 of the </a:t>
          </a:r>
          <a:r>
            <a:rPr lang="en-NZ" sz="1000">
              <a:latin typeface="Arial" pitchFamily="34" charset="0"/>
              <a:cs typeface="Arial" pitchFamily="34" charset="0"/>
            </a:rPr>
            <a:t>IPCC good practice guidance (2000). </a:t>
          </a:r>
        </a:p>
        <a:p>
          <a:endParaRPr lang="en-NZ" sz="1000">
            <a:latin typeface="Arial" pitchFamily="34" charset="0"/>
            <a:cs typeface="Arial" pitchFamily="34" charset="0"/>
          </a:endParaRPr>
        </a:p>
        <a:p>
          <a:r>
            <a:rPr lang="en-NZ" sz="1000">
              <a:latin typeface="Arial" pitchFamily="34" charset="0"/>
              <a:cs typeface="Arial" pitchFamily="34" charset="0"/>
            </a:rPr>
            <a:t>http://www.ipcc-nggip.iges.or.jp/public/gp/english/</a:t>
          </a:r>
        </a:p>
        <a:p>
          <a:pPr marL="0" indent="0"/>
          <a:endParaRPr lang="en-NZ" sz="1000" b="1" u="sng">
            <a:solidFill>
              <a:schemeClr val="dk1"/>
            </a:solidFill>
            <a:latin typeface="Arial" pitchFamily="34" charset="0"/>
            <a:ea typeface="+mn-ea"/>
            <a:cs typeface="Arial"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9525</xdr:rowOff>
    </xdr:from>
    <xdr:to>
      <xdr:col>18</xdr:col>
      <xdr:colOff>571500</xdr:colOff>
      <xdr:row>12</xdr:row>
      <xdr:rowOff>47625</xdr:rowOff>
    </xdr:to>
    <xdr:sp macro="" textlink="">
      <xdr:nvSpPr>
        <xdr:cNvPr id="3" name="TextBox 2"/>
        <xdr:cNvSpPr txBox="1"/>
      </xdr:nvSpPr>
      <xdr:spPr>
        <a:xfrm>
          <a:off x="10239375" y="1409700"/>
          <a:ext cx="4229100" cy="1066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NZ" sz="1000" b="1" i="0" u="sng" strike="noStrike">
              <a:solidFill>
                <a:schemeClr val="dk1"/>
              </a:solidFill>
              <a:latin typeface="Arial" pitchFamily="34" charset="0"/>
              <a:ea typeface="+mn-ea"/>
              <a:cs typeface="Arial" pitchFamily="34" charset="0"/>
            </a:rPr>
            <a:t>Source</a:t>
          </a:r>
          <a:r>
            <a:rPr lang="en-NZ" sz="1000" b="1" i="0" u="none" strike="noStrike">
              <a:solidFill>
                <a:schemeClr val="dk1"/>
              </a:solidFill>
              <a:latin typeface="Arial" pitchFamily="34" charset="0"/>
              <a:ea typeface="+mn-ea"/>
              <a:cs typeface="Arial" pitchFamily="34" charset="0"/>
            </a:rPr>
            <a:t>:</a:t>
          </a:r>
          <a:r>
            <a:rPr lang="en-NZ" sz="1000" b="1" i="0" u="none" strike="noStrike" baseline="0">
              <a:solidFill>
                <a:schemeClr val="dk1"/>
              </a:solidFill>
              <a:latin typeface="Arial" pitchFamily="34" charset="0"/>
              <a:ea typeface="+mn-ea"/>
              <a:cs typeface="Arial" pitchFamily="34" charset="0"/>
            </a:rPr>
            <a:t> </a:t>
          </a:r>
          <a:endParaRPr lang="en-NZ" sz="1000" b="1">
            <a:latin typeface="Arial" pitchFamily="34" charset="0"/>
            <a:cs typeface="Arial" pitchFamily="34" charset="0"/>
          </a:endParaRPr>
        </a:p>
        <a:p>
          <a:endParaRPr lang="en-NZ" sz="1000" b="0" i="0" u="none" strike="noStrike">
            <a:solidFill>
              <a:schemeClr val="dk1"/>
            </a:solidFill>
            <a:latin typeface="Arial" pitchFamily="34" charset="0"/>
            <a:ea typeface="+mn-ea"/>
            <a:cs typeface="Arial" pitchFamily="34" charset="0"/>
          </a:endParaRPr>
        </a:p>
        <a:p>
          <a:r>
            <a:rPr lang="en-NZ" sz="1000" b="0" i="0" u="none" strike="noStrike">
              <a:solidFill>
                <a:schemeClr val="dk1"/>
              </a:solidFill>
              <a:latin typeface="Arial" pitchFamily="34" charset="0"/>
              <a:ea typeface="+mn-ea"/>
              <a:cs typeface="Arial" pitchFamily="34" charset="0"/>
            </a:rPr>
            <a:t>Energy Information and Modelling Group  </a:t>
          </a:r>
        </a:p>
        <a:p>
          <a:r>
            <a:rPr lang="en-NZ" sz="1000">
              <a:solidFill>
                <a:schemeClr val="dk1"/>
              </a:solidFill>
              <a:latin typeface="Arial" pitchFamily="34" charset="0"/>
              <a:ea typeface="+mn-ea"/>
              <a:cs typeface="Arial" pitchFamily="34" charset="0"/>
            </a:rPr>
            <a:t>Ministry of  Business, Innovation and Employment</a:t>
          </a:r>
          <a:endParaRPr lang="en-NZ" sz="1000">
            <a:latin typeface="Arial" pitchFamily="34" charset="0"/>
            <a:cs typeface="Arial"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476250</xdr:colOff>
      <xdr:row>3</xdr:row>
      <xdr:rowOff>1</xdr:rowOff>
    </xdr:from>
    <xdr:to>
      <xdr:col>13</xdr:col>
      <xdr:colOff>714375</xdr:colOff>
      <xdr:row>6</xdr:row>
      <xdr:rowOff>95250</xdr:rowOff>
    </xdr:to>
    <xdr:sp macro="" textlink="">
      <xdr:nvSpPr>
        <xdr:cNvPr id="2" name="TextBox 1"/>
        <xdr:cNvSpPr txBox="1"/>
      </xdr:nvSpPr>
      <xdr:spPr>
        <a:xfrm>
          <a:off x="9867900" y="485776"/>
          <a:ext cx="5105400" cy="11429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NZ" sz="1100" b="1" i="0" u="sng" strike="noStrike">
              <a:solidFill>
                <a:schemeClr val="dk1"/>
              </a:solidFill>
              <a:latin typeface="+mn-lt"/>
              <a:ea typeface="+mn-ea"/>
              <a:cs typeface="+mn-cs"/>
            </a:rPr>
            <a:t>Source: </a:t>
          </a:r>
          <a:endParaRPr lang="en-NZ" b="1" u="sng"/>
        </a:p>
        <a:p>
          <a:endParaRPr lang="en-NZ" sz="1100" b="0" i="0" u="none" strike="noStrike">
            <a:solidFill>
              <a:schemeClr val="dk1"/>
            </a:solidFill>
            <a:latin typeface="+mn-lt"/>
            <a:ea typeface="+mn-ea"/>
            <a:cs typeface="+mn-cs"/>
          </a:endParaRPr>
        </a:p>
        <a:p>
          <a:r>
            <a:rPr lang="en-NZ" sz="1000" b="0" i="0" u="none" strike="noStrike">
              <a:solidFill>
                <a:schemeClr val="dk1"/>
              </a:solidFill>
              <a:latin typeface="Arial" pitchFamily="34" charset="0"/>
              <a:ea typeface="+mn-ea"/>
              <a:cs typeface="Arial" pitchFamily="34" charset="0"/>
            </a:rPr>
            <a:t>Ministry of Transport</a:t>
          </a:r>
          <a:r>
            <a:rPr lang="en-NZ" sz="1000">
              <a:latin typeface="Arial" pitchFamily="34" charset="0"/>
              <a:cs typeface="Arial" pitchFamily="34" charset="0"/>
            </a:rPr>
            <a:t> </a:t>
          </a:r>
        </a:p>
        <a:p>
          <a:r>
            <a:rPr lang="en-NZ" sz="1000" b="0" i="0" u="none" strike="noStrike">
              <a:solidFill>
                <a:schemeClr val="dk1"/>
              </a:solidFill>
              <a:latin typeface="Arial" pitchFamily="34" charset="0"/>
              <a:ea typeface="+mn-ea"/>
              <a:cs typeface="Arial" pitchFamily="34" charset="0"/>
            </a:rPr>
            <a:t>Real world petrol fuel use estimate sourced from Ministry of Transport.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359834</xdr:colOff>
      <xdr:row>1</xdr:row>
      <xdr:rowOff>123825</xdr:rowOff>
    </xdr:from>
    <xdr:to>
      <xdr:col>23</xdr:col>
      <xdr:colOff>224367</xdr:colOff>
      <xdr:row>4</xdr:row>
      <xdr:rowOff>412751</xdr:rowOff>
    </xdr:to>
    <xdr:sp macro="" textlink="">
      <xdr:nvSpPr>
        <xdr:cNvPr id="2" name="TextBox 1"/>
        <xdr:cNvSpPr txBox="1"/>
      </xdr:nvSpPr>
      <xdr:spPr>
        <a:xfrm>
          <a:off x="10837334" y="282575"/>
          <a:ext cx="9251950" cy="7651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NZ" sz="1000" b="1" u="sng">
              <a:latin typeface="Arial" panose="020B0604020202020204" pitchFamily="34" charset="0"/>
              <a:cs typeface="Arial" panose="020B0604020202020204" pitchFamily="34" charset="0"/>
            </a:rPr>
            <a:t>Source: </a:t>
          </a:r>
        </a:p>
        <a:p>
          <a:endParaRPr lang="en-NZ" sz="1000" b="1" u="sng">
            <a:latin typeface="Arial" panose="020B0604020202020204" pitchFamily="34" charset="0"/>
            <a:cs typeface="Arial" panose="020B0604020202020204" pitchFamily="34" charset="0"/>
          </a:endParaRPr>
        </a:p>
        <a:p>
          <a:r>
            <a:rPr lang="en-NZ" sz="1000">
              <a:latin typeface="Arial" panose="020B0604020202020204" pitchFamily="34" charset="0"/>
              <a:cs typeface="Arial" panose="020B0604020202020204" pitchFamily="34" charset="0"/>
            </a:rPr>
            <a:t>Contract report "Assessment of HFC Emission Factors for GHG Reporting Guidelines" by CRL Energy Ltd for the Ministry</a:t>
          </a:r>
          <a:r>
            <a:rPr lang="en-NZ" sz="1000" baseline="0">
              <a:latin typeface="Arial" panose="020B0604020202020204" pitchFamily="34" charset="0"/>
              <a:cs typeface="Arial" panose="020B0604020202020204" pitchFamily="34" charset="0"/>
            </a:rPr>
            <a:t> for the Environment</a:t>
          </a:r>
        </a:p>
        <a:p>
          <a:endParaRPr lang="en-NZ" sz="1000" baseline="0">
            <a:latin typeface="Arial" panose="020B0604020202020204" pitchFamily="34" charset="0"/>
            <a:cs typeface="Arial" panose="020B0604020202020204" pitchFamily="34" charset="0"/>
          </a:endParaRPr>
        </a:p>
        <a:p>
          <a:r>
            <a:rPr lang="en-NZ" sz="1100"/>
            <a:t/>
          </a:r>
          <a:br>
            <a:rPr lang="en-NZ" sz="1100"/>
          </a:br>
          <a:endParaRPr lang="en-NZ" sz="1100"/>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12</xdr:col>
      <xdr:colOff>304800</xdr:colOff>
      <xdr:row>20</xdr:row>
      <xdr:rowOff>9525</xdr:rowOff>
    </xdr:from>
    <xdr:ext cx="184731" cy="264560"/>
    <xdr:sp macro="" textlink="">
      <xdr:nvSpPr>
        <xdr:cNvPr id="2" name="TextBox 1"/>
        <xdr:cNvSpPr txBox="1"/>
      </xdr:nvSpPr>
      <xdr:spPr>
        <a:xfrm>
          <a:off x="13725525" y="4076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NZ"/>
        </a:p>
      </xdr:txBody>
    </xdr:sp>
    <xdr:clientData/>
  </xdr:oneCellAnchor>
  <xdr:twoCellAnchor>
    <xdr:from>
      <xdr:col>12</xdr:col>
      <xdr:colOff>10583</xdr:colOff>
      <xdr:row>3</xdr:row>
      <xdr:rowOff>558800</xdr:rowOff>
    </xdr:from>
    <xdr:to>
      <xdr:col>17</xdr:col>
      <xdr:colOff>401108</xdr:colOff>
      <xdr:row>11</xdr:row>
      <xdr:rowOff>68792</xdr:rowOff>
    </xdr:to>
    <xdr:sp macro="" textlink="">
      <xdr:nvSpPr>
        <xdr:cNvPr id="3" name="TextBox 2"/>
        <xdr:cNvSpPr txBox="1"/>
      </xdr:nvSpPr>
      <xdr:spPr>
        <a:xfrm>
          <a:off x="13440833" y="1035050"/>
          <a:ext cx="4010025" cy="1235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NZ" sz="1000" b="1" u="sng">
              <a:latin typeface="Arial" pitchFamily="34" charset="0"/>
              <a:cs typeface="Arial" pitchFamily="34" charset="0"/>
            </a:rPr>
            <a:t>Source: </a:t>
          </a:r>
        </a:p>
        <a:p>
          <a:endParaRPr lang="en-NZ" sz="1000" b="1" u="sng">
            <a:latin typeface="Arial" pitchFamily="34" charset="0"/>
            <a:cs typeface="Arial" pitchFamily="34" charset="0"/>
          </a:endParaRPr>
        </a:p>
        <a:p>
          <a:r>
            <a:rPr lang="en-NZ" sz="1000">
              <a:latin typeface="Arial" pitchFamily="34" charset="0"/>
              <a:cs typeface="Arial" pitchFamily="34" charset="0"/>
            </a:rPr>
            <a:t>Ministry of Business, Innovation and Employment publications</a:t>
          </a:r>
        </a:p>
        <a:p>
          <a:r>
            <a:rPr lang="en-NZ" sz="1000" baseline="0">
              <a:latin typeface="Arial" pitchFamily="34" charset="0"/>
              <a:cs typeface="Arial" pitchFamily="34" charset="0"/>
            </a:rPr>
            <a:t>- NZ</a:t>
          </a:r>
          <a:r>
            <a:rPr lang="en-NZ" sz="1000">
              <a:solidFill>
                <a:schemeClr val="dk1"/>
              </a:solidFill>
              <a:latin typeface="Arial" pitchFamily="34" charset="0"/>
              <a:ea typeface="+mn-ea"/>
              <a:cs typeface="Arial" pitchFamily="34" charset="0"/>
            </a:rPr>
            <a:t> Energy Greenhouse Gas Emissions</a:t>
          </a:r>
          <a:endParaRPr lang="en-NZ" sz="1000" baseline="0">
            <a:solidFill>
              <a:schemeClr val="dk1"/>
            </a:solidFill>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NZ" sz="1000">
              <a:solidFill>
                <a:schemeClr val="dk1"/>
              </a:solidFill>
              <a:latin typeface="Arial" pitchFamily="34" charset="0"/>
              <a:ea typeface="+mn-ea"/>
              <a:cs typeface="Arial" pitchFamily="34" charset="0"/>
            </a:rPr>
            <a:t>- Energy in New Zealand 2014</a:t>
          </a:r>
          <a:endParaRPr lang="en-NZ" sz="1000" baseline="0">
            <a:solidFill>
              <a:schemeClr val="dk1"/>
            </a:solidFill>
            <a:latin typeface="Arial" pitchFamily="34" charset="0"/>
            <a:ea typeface="+mn-ea"/>
            <a:cs typeface="Arial" pitchFamily="34" charset="0"/>
          </a:endParaRPr>
        </a:p>
        <a:p>
          <a:endParaRPr lang="en-NZ" sz="1100" b="0"/>
        </a:p>
      </xdr:txBody>
    </xdr:sp>
    <xdr:clientData/>
  </xdr:twoCellAnchor>
  <xdr:twoCellAnchor>
    <xdr:from>
      <xdr:col>12</xdr:col>
      <xdr:colOff>10585</xdr:colOff>
      <xdr:row>12</xdr:row>
      <xdr:rowOff>21168</xdr:rowOff>
    </xdr:from>
    <xdr:to>
      <xdr:col>22</xdr:col>
      <xdr:colOff>211668</xdr:colOff>
      <xdr:row>19</xdr:row>
      <xdr:rowOff>10584</xdr:rowOff>
    </xdr:to>
    <xdr:sp macro="" textlink="">
      <xdr:nvSpPr>
        <xdr:cNvPr id="5" name="TextBox 4">
          <a:hlinkClick xmlns:r="http://schemas.openxmlformats.org/officeDocument/2006/relationships" r:id="rId1"/>
        </xdr:cNvPr>
        <xdr:cNvSpPr txBox="1"/>
      </xdr:nvSpPr>
      <xdr:spPr>
        <a:xfrm>
          <a:off x="13641918" y="2751668"/>
          <a:ext cx="6889750" cy="11429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NZ" sz="1000" b="1" i="0" u="sng" baseline="0">
              <a:solidFill>
                <a:schemeClr val="dk1"/>
              </a:solidFill>
              <a:latin typeface="Arial" pitchFamily="34" charset="0"/>
              <a:ea typeface="+mn-ea"/>
              <a:cs typeface="Arial" pitchFamily="34" charset="0"/>
            </a:rPr>
            <a:t>NZ Energy Greenhouse Gas Emissions </a:t>
          </a:r>
          <a:endParaRPr lang="en-NZ" sz="1000" baseline="0">
            <a:solidFill>
              <a:schemeClr val="dk1"/>
            </a:solidFill>
            <a:latin typeface="Arial" pitchFamily="34" charset="0"/>
            <a:ea typeface="+mn-ea"/>
            <a:cs typeface="Arial" pitchFamily="34" charset="0"/>
          </a:endParaRPr>
        </a:p>
        <a:p>
          <a:pPr marL="0" marR="0" indent="0" defTabSz="914400" rtl="0" eaLnBrk="1" fontAlgn="auto" latinLnBrk="0" hangingPunct="1">
            <a:lnSpc>
              <a:spcPct val="100000"/>
            </a:lnSpc>
            <a:spcBef>
              <a:spcPts val="0"/>
            </a:spcBef>
            <a:spcAft>
              <a:spcPts val="0"/>
            </a:spcAft>
            <a:buClrTx/>
            <a:buSzTx/>
            <a:buFontTx/>
            <a:buNone/>
            <a:tabLst/>
            <a:defRPr/>
          </a:pPr>
          <a:r>
            <a:rPr lang="en-NZ" sz="1000" b="0" i="0" u="sng" strike="noStrike">
              <a:solidFill>
                <a:schemeClr val="dk1"/>
              </a:solidFill>
              <a:latin typeface="Arial" pitchFamily="34" charset="0"/>
              <a:ea typeface="+mn-ea"/>
              <a:cs typeface="Arial" pitchFamily="34" charset="0"/>
              <a:hlinkClick xmlns:r="http://schemas.openxmlformats.org/officeDocument/2006/relationships" r:id=""/>
            </a:rPr>
            <a:t>http://www.med.govt.nz/sectors-industries/energy/energy-modelling/publications/energy-greenhouse-gas-emissions</a:t>
          </a:r>
          <a:r>
            <a:rPr lang="en-NZ" sz="1000">
              <a:latin typeface="Arial" pitchFamily="34" charset="0"/>
              <a:cs typeface="Arial" pitchFamily="34" charset="0"/>
            </a:rPr>
            <a:t> </a:t>
          </a:r>
          <a:r>
            <a:rPr lang="en-NZ" sz="1000" baseline="0">
              <a:solidFill>
                <a:schemeClr val="dk1"/>
              </a:solidFill>
              <a:latin typeface="Arial" pitchFamily="34" charset="0"/>
              <a:ea typeface="+mn-ea"/>
              <a:cs typeface="Arial" pitchFamily="34" charset="0"/>
            </a:rPr>
            <a:t/>
          </a:r>
          <a:br>
            <a:rPr lang="en-NZ" sz="1000" baseline="0">
              <a:solidFill>
                <a:schemeClr val="dk1"/>
              </a:solidFill>
              <a:latin typeface="Arial" pitchFamily="34" charset="0"/>
              <a:ea typeface="+mn-ea"/>
              <a:cs typeface="Arial" pitchFamily="34" charset="0"/>
            </a:rPr>
          </a:br>
          <a:r>
            <a:rPr lang="en-NZ" sz="1000" baseline="0">
              <a:solidFill>
                <a:schemeClr val="dk1"/>
              </a:solidFill>
              <a:latin typeface="Arial" pitchFamily="34" charset="0"/>
              <a:ea typeface="+mn-ea"/>
              <a:cs typeface="Arial" pitchFamily="34" charset="0"/>
            </a:rPr>
            <a:t>See web table: Energy Greenhouse Gas Emissions web tables </a:t>
          </a:r>
          <a:br>
            <a:rPr lang="en-NZ" sz="1000" baseline="0">
              <a:solidFill>
                <a:schemeClr val="dk1"/>
              </a:solidFill>
              <a:latin typeface="Arial" pitchFamily="34" charset="0"/>
              <a:ea typeface="+mn-ea"/>
              <a:cs typeface="Arial" pitchFamily="34" charset="0"/>
            </a:rPr>
          </a:br>
          <a:r>
            <a:rPr lang="en-NZ" sz="1000" baseline="0">
              <a:solidFill>
                <a:schemeClr val="dk1"/>
              </a:solidFill>
              <a:latin typeface="Arial" pitchFamily="34" charset="0"/>
              <a:ea typeface="+mn-ea"/>
              <a:cs typeface="Arial" pitchFamily="34" charset="0"/>
            </a:rPr>
            <a:t>Annual_Emissions</a:t>
          </a:r>
          <a:br>
            <a:rPr lang="en-NZ" sz="1000" baseline="0">
              <a:solidFill>
                <a:schemeClr val="dk1"/>
              </a:solidFill>
              <a:latin typeface="Arial" pitchFamily="34" charset="0"/>
              <a:ea typeface="+mn-ea"/>
              <a:cs typeface="Arial" pitchFamily="34" charset="0"/>
            </a:rPr>
          </a:br>
          <a:r>
            <a:rPr lang="en-NZ" sz="1000" baseline="0">
              <a:solidFill>
                <a:schemeClr val="dk1"/>
              </a:solidFill>
              <a:latin typeface="Arial" pitchFamily="34" charset="0"/>
              <a:ea typeface="+mn-ea"/>
              <a:cs typeface="Arial" pitchFamily="34" charset="0"/>
            </a:rPr>
            <a:t>CO2-e , CO2, CH4, N2O</a:t>
          </a:r>
        </a:p>
        <a:p>
          <a:pPr marL="0" marR="0" indent="0" defTabSz="914400" rtl="0" eaLnBrk="1" fontAlgn="auto" latinLnBrk="0" hangingPunct="1">
            <a:lnSpc>
              <a:spcPct val="100000"/>
            </a:lnSpc>
            <a:spcBef>
              <a:spcPts val="0"/>
            </a:spcBef>
            <a:spcAft>
              <a:spcPts val="0"/>
            </a:spcAft>
            <a:buClrTx/>
            <a:buSzTx/>
            <a:buFontTx/>
            <a:buNone/>
            <a:tabLst/>
            <a:defRPr/>
          </a:pPr>
          <a:endParaRPr lang="en-NZ" sz="1100" baseline="0">
            <a:solidFill>
              <a:schemeClr val="dk1"/>
            </a:solidFill>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endParaRPr lang="en-NZ"/>
        </a:p>
        <a:p>
          <a:endParaRPr lang="en-NZ" sz="1100"/>
        </a:p>
      </xdr:txBody>
    </xdr:sp>
    <xdr:clientData/>
  </xdr:twoCellAnchor>
  <xdr:twoCellAnchor>
    <xdr:from>
      <xdr:col>12</xdr:col>
      <xdr:colOff>21166</xdr:colOff>
      <xdr:row>20</xdr:row>
      <xdr:rowOff>21167</xdr:rowOff>
    </xdr:from>
    <xdr:to>
      <xdr:col>22</xdr:col>
      <xdr:colOff>222249</xdr:colOff>
      <xdr:row>24</xdr:row>
      <xdr:rowOff>497416</xdr:rowOff>
    </xdr:to>
    <xdr:sp macro="" textlink="">
      <xdr:nvSpPr>
        <xdr:cNvPr id="6" name="TextBox 5">
          <a:hlinkClick xmlns:r="http://schemas.openxmlformats.org/officeDocument/2006/relationships" r:id="rId2"/>
        </xdr:cNvPr>
        <xdr:cNvSpPr txBox="1"/>
      </xdr:nvSpPr>
      <xdr:spPr>
        <a:xfrm>
          <a:off x="13652499" y="4064000"/>
          <a:ext cx="6889750" cy="11218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eaLnBrk="1" fontAlgn="auto" latinLnBrk="0" hangingPunct="1"/>
          <a:r>
            <a:rPr lang="en-NZ" sz="1000" b="1" u="sng">
              <a:solidFill>
                <a:schemeClr val="dk1"/>
              </a:solidFill>
              <a:latin typeface="Arial" pitchFamily="34" charset="0"/>
              <a:ea typeface="+mn-ea"/>
              <a:cs typeface="Arial" pitchFamily="34" charset="0"/>
            </a:rPr>
            <a:t>Energy</a:t>
          </a:r>
          <a:r>
            <a:rPr lang="en-NZ" sz="1000" b="1" u="sng" baseline="0">
              <a:solidFill>
                <a:schemeClr val="dk1"/>
              </a:solidFill>
              <a:latin typeface="Arial" pitchFamily="34" charset="0"/>
              <a:ea typeface="+mn-ea"/>
              <a:cs typeface="Arial" pitchFamily="34" charset="0"/>
            </a:rPr>
            <a:t> in New Zealand 2014</a:t>
          </a:r>
        </a:p>
        <a:p>
          <a:pPr rtl="0" eaLnBrk="1" fontAlgn="auto" latinLnBrk="0" hangingPunct="1"/>
          <a:r>
            <a:rPr lang="en-NZ" sz="1000" baseline="0">
              <a:solidFill>
                <a:schemeClr val="dk1"/>
              </a:solidFill>
              <a:latin typeface="Arial" pitchFamily="34" charset="0"/>
              <a:ea typeface="+mn-ea"/>
              <a:cs typeface="Arial" pitchFamily="34" charset="0"/>
            </a:rPr>
            <a:t>http://www.med.govt.nz/sectors-industries/energy/energy-modelling/publications/energy-in-new-zealand</a:t>
          </a:r>
          <a:br>
            <a:rPr lang="en-NZ" sz="1000" baseline="0">
              <a:solidFill>
                <a:schemeClr val="dk1"/>
              </a:solidFill>
              <a:latin typeface="Arial" pitchFamily="34" charset="0"/>
              <a:ea typeface="+mn-ea"/>
              <a:cs typeface="Arial" pitchFamily="34" charset="0"/>
            </a:rPr>
          </a:br>
          <a:r>
            <a:rPr lang="en-NZ" sz="1000" baseline="0">
              <a:solidFill>
                <a:schemeClr val="dk1"/>
              </a:solidFill>
              <a:latin typeface="Arial" pitchFamily="34" charset="0"/>
              <a:ea typeface="+mn-ea"/>
              <a:cs typeface="Arial" pitchFamily="34" charset="0"/>
            </a:rPr>
            <a:t>See web table: </a:t>
          </a:r>
          <a:r>
            <a:rPr lang="en-NZ" sz="1000">
              <a:solidFill>
                <a:schemeClr val="dk1"/>
              </a:solidFill>
              <a:latin typeface="Arial" pitchFamily="34" charset="0"/>
              <a:ea typeface="+mn-ea"/>
              <a:cs typeface="Arial" pitchFamily="34" charset="0"/>
            </a:rPr>
            <a:t>Electricity </a:t>
          </a:r>
          <a:endParaRPr lang="en-NZ" sz="1000">
            <a:latin typeface="Arial" pitchFamily="34" charset="0"/>
            <a:cs typeface="Arial" pitchFamily="34" charset="0"/>
          </a:endParaRPr>
        </a:p>
        <a:p>
          <a:r>
            <a:rPr lang="en-NZ" sz="1000">
              <a:solidFill>
                <a:schemeClr val="dk1"/>
              </a:solidFill>
              <a:latin typeface="Arial" pitchFamily="34" charset="0"/>
              <a:ea typeface="+mn-ea"/>
              <a:cs typeface="Arial" pitchFamily="34" charset="0"/>
            </a:rPr>
            <a:t>Table</a:t>
          </a:r>
          <a:r>
            <a:rPr lang="en-NZ" sz="1000" baseline="0">
              <a:solidFill>
                <a:schemeClr val="dk1"/>
              </a:solidFill>
              <a:latin typeface="Arial" pitchFamily="34" charset="0"/>
              <a:ea typeface="+mn-ea"/>
              <a:cs typeface="Arial" pitchFamily="34" charset="0"/>
            </a:rPr>
            <a:t> 5: </a:t>
          </a:r>
          <a:r>
            <a:rPr lang="en-NZ" sz="1000" b="0">
              <a:solidFill>
                <a:schemeClr val="dk1"/>
              </a:solidFill>
              <a:latin typeface="Arial" pitchFamily="34" charset="0"/>
              <a:ea typeface="+mn-ea"/>
              <a:cs typeface="Arial" pitchFamily="34" charset="0"/>
            </a:rPr>
            <a:t>Electricity Supply and Demand Energy Balance (GWh)</a:t>
          </a:r>
          <a:endParaRPr lang="en-NZ" sz="1000">
            <a:latin typeface="Arial" pitchFamily="34" charset="0"/>
            <a:cs typeface="Arial" pitchFamily="34" charset="0"/>
          </a:endParaRPr>
        </a:p>
        <a:p>
          <a:pPr rtl="0" eaLnBrk="1" fontAlgn="auto" latinLnBrk="0" hangingPunct="1"/>
          <a:r>
            <a:rPr lang="en-NZ" sz="1000">
              <a:solidFill>
                <a:schemeClr val="dk1"/>
              </a:solidFill>
              <a:latin typeface="Arial" pitchFamily="34" charset="0"/>
              <a:ea typeface="+mn-ea"/>
              <a:cs typeface="Arial" pitchFamily="34" charset="0"/>
            </a:rPr>
            <a:t>Total Net Production </a:t>
          </a:r>
          <a:br>
            <a:rPr lang="en-NZ" sz="1000">
              <a:solidFill>
                <a:schemeClr val="dk1"/>
              </a:solidFill>
              <a:latin typeface="Arial" pitchFamily="34" charset="0"/>
              <a:ea typeface="+mn-ea"/>
              <a:cs typeface="Arial" pitchFamily="34" charset="0"/>
            </a:rPr>
          </a:br>
          <a:r>
            <a:rPr lang="en-NZ" sz="1000">
              <a:solidFill>
                <a:schemeClr val="dk1"/>
              </a:solidFill>
              <a:latin typeface="Arial" pitchFamily="34" charset="0"/>
              <a:ea typeface="+mn-ea"/>
              <a:cs typeface="Arial" pitchFamily="34" charset="0"/>
            </a:rPr>
            <a:t>Total Electricity Demand (Observed)</a:t>
          </a:r>
          <a:r>
            <a:rPr lang="en-NZ" sz="1000" baseline="0">
              <a:solidFill>
                <a:schemeClr val="dk1"/>
              </a:solidFill>
              <a:latin typeface="Arial" pitchFamily="34" charset="0"/>
              <a:ea typeface="+mn-ea"/>
              <a:cs typeface="Arial" pitchFamily="34" charset="0"/>
            </a:rPr>
            <a:t> </a:t>
          </a:r>
          <a:endParaRPr lang="en-NZ" sz="1000">
            <a:latin typeface="Arial" pitchFamily="34" charset="0"/>
            <a:cs typeface="Arial" pitchFamily="34" charset="0"/>
          </a:endParaRPr>
        </a:p>
        <a:p>
          <a:pPr marL="0" marR="0" indent="0" defTabSz="914400" rtl="0" eaLnBrk="1" fontAlgn="auto" latinLnBrk="0" hangingPunct="1">
            <a:lnSpc>
              <a:spcPct val="100000"/>
            </a:lnSpc>
            <a:spcBef>
              <a:spcPts val="0"/>
            </a:spcBef>
            <a:spcAft>
              <a:spcPts val="0"/>
            </a:spcAft>
            <a:buClrTx/>
            <a:buSzTx/>
            <a:buFontTx/>
            <a:buNone/>
            <a:tabLst/>
            <a:defRPr/>
          </a:pPr>
          <a:endParaRPr lang="en-NZ"/>
        </a:p>
        <a:p>
          <a:endParaRPr lang="en-NZ" sz="1100"/>
        </a:p>
      </xdr:txBody>
    </xdr:sp>
    <xdr:clientData/>
  </xdr:twoCellAnchor>
  <xdr:twoCellAnchor>
    <xdr:from>
      <xdr:col>17</xdr:col>
      <xdr:colOff>469752</xdr:colOff>
      <xdr:row>32</xdr:row>
      <xdr:rowOff>156882</xdr:rowOff>
    </xdr:from>
    <xdr:to>
      <xdr:col>17</xdr:col>
      <xdr:colOff>515471</xdr:colOff>
      <xdr:row>33</xdr:row>
      <xdr:rowOff>112059</xdr:rowOff>
    </xdr:to>
    <xdr:sp macro="" textlink="">
      <xdr:nvSpPr>
        <xdr:cNvPr id="7" name="TextBox 6"/>
        <xdr:cNvSpPr txBox="1"/>
      </xdr:nvSpPr>
      <xdr:spPr>
        <a:xfrm>
          <a:off x="17681987" y="6723529"/>
          <a:ext cx="45719" cy="1344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NZ"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16</xdr:col>
      <xdr:colOff>0</xdr:colOff>
      <xdr:row>4</xdr:row>
      <xdr:rowOff>0</xdr:rowOff>
    </xdr:from>
    <xdr:to>
      <xdr:col>22</xdr:col>
      <xdr:colOff>352425</xdr:colOff>
      <xdr:row>8</xdr:row>
      <xdr:rowOff>25400</xdr:rowOff>
    </xdr:to>
    <xdr:sp macro="" textlink="">
      <xdr:nvSpPr>
        <xdr:cNvPr id="4" name="TextBox 3"/>
        <xdr:cNvSpPr txBox="1"/>
      </xdr:nvSpPr>
      <xdr:spPr>
        <a:xfrm>
          <a:off x="13477875" y="704850"/>
          <a:ext cx="4010025" cy="1235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NZ" sz="1000" b="1" u="sng">
              <a:latin typeface="Arial" pitchFamily="34" charset="0"/>
              <a:cs typeface="Arial" pitchFamily="34" charset="0"/>
            </a:rPr>
            <a:t>Source: </a:t>
          </a:r>
        </a:p>
        <a:p>
          <a:endParaRPr lang="en-NZ" sz="1000" b="1" u="sng">
            <a:latin typeface="Arial" pitchFamily="34" charset="0"/>
            <a:cs typeface="Arial" pitchFamily="34" charset="0"/>
          </a:endParaRPr>
        </a:p>
        <a:p>
          <a:r>
            <a:rPr lang="en-NZ" sz="1000">
              <a:latin typeface="Arial" pitchFamily="34" charset="0"/>
              <a:cs typeface="Arial" pitchFamily="34" charset="0"/>
            </a:rPr>
            <a:t>Ministry of Business, Innovation and Employment publications</a:t>
          </a:r>
        </a:p>
        <a:p>
          <a:r>
            <a:rPr lang="en-NZ" sz="1000" baseline="0">
              <a:latin typeface="Arial" pitchFamily="34" charset="0"/>
              <a:cs typeface="Arial" pitchFamily="34" charset="0"/>
            </a:rPr>
            <a:t>- NZ</a:t>
          </a:r>
          <a:r>
            <a:rPr lang="en-NZ" sz="1000">
              <a:solidFill>
                <a:schemeClr val="dk1"/>
              </a:solidFill>
              <a:latin typeface="Arial" pitchFamily="34" charset="0"/>
              <a:ea typeface="+mn-ea"/>
              <a:cs typeface="Arial" pitchFamily="34" charset="0"/>
            </a:rPr>
            <a:t> Energy Greenhouse Gas Emissions</a:t>
          </a:r>
          <a:r>
            <a:rPr lang="en-NZ" sz="1000" baseline="0">
              <a:solidFill>
                <a:schemeClr val="dk1"/>
              </a:solidFill>
              <a:latin typeface="Arial" pitchFamily="34" charset="0"/>
              <a:ea typeface="+mn-ea"/>
              <a:cs typeface="Arial" pitchFamily="34" charset="0"/>
            </a:rPr>
            <a:t> </a:t>
          </a:r>
        </a:p>
        <a:p>
          <a:pPr marL="0" marR="0" indent="0" defTabSz="914400" eaLnBrk="1" fontAlgn="auto" latinLnBrk="0" hangingPunct="1">
            <a:lnSpc>
              <a:spcPct val="100000"/>
            </a:lnSpc>
            <a:spcBef>
              <a:spcPts val="0"/>
            </a:spcBef>
            <a:spcAft>
              <a:spcPts val="0"/>
            </a:spcAft>
            <a:buClrTx/>
            <a:buSzTx/>
            <a:buFontTx/>
            <a:buNone/>
            <a:tabLst/>
            <a:defRPr/>
          </a:pPr>
          <a:r>
            <a:rPr lang="en-NZ" sz="1000">
              <a:solidFill>
                <a:schemeClr val="dk1"/>
              </a:solidFill>
              <a:latin typeface="Arial" pitchFamily="34" charset="0"/>
              <a:ea typeface="+mn-ea"/>
              <a:cs typeface="Arial" pitchFamily="34" charset="0"/>
            </a:rPr>
            <a:t>- Energy in New Zealand 2014 </a:t>
          </a:r>
          <a:endParaRPr lang="en-NZ" sz="1000" baseline="0">
            <a:solidFill>
              <a:schemeClr val="dk1"/>
            </a:solidFill>
            <a:latin typeface="Arial" pitchFamily="34" charset="0"/>
            <a:ea typeface="+mn-ea"/>
            <a:cs typeface="Arial" pitchFamily="34" charset="0"/>
          </a:endParaRPr>
        </a:p>
        <a:p>
          <a:endParaRPr lang="en-NZ" sz="1100" b="0"/>
        </a:p>
      </xdr:txBody>
    </xdr:sp>
    <xdr:clientData/>
  </xdr:twoCellAnchor>
  <xdr:twoCellAnchor>
    <xdr:from>
      <xdr:col>16</xdr:col>
      <xdr:colOff>9525</xdr:colOff>
      <xdr:row>9</xdr:row>
      <xdr:rowOff>76200</xdr:rowOff>
    </xdr:from>
    <xdr:to>
      <xdr:col>27</xdr:col>
      <xdr:colOff>193675</xdr:colOff>
      <xdr:row>16</xdr:row>
      <xdr:rowOff>85724</xdr:rowOff>
    </xdr:to>
    <xdr:sp macro="" textlink="">
      <xdr:nvSpPr>
        <xdr:cNvPr id="6" name="TextBox 5">
          <a:hlinkClick xmlns:r="http://schemas.openxmlformats.org/officeDocument/2006/relationships" r:id="rId1"/>
        </xdr:cNvPr>
        <xdr:cNvSpPr txBox="1"/>
      </xdr:nvSpPr>
      <xdr:spPr>
        <a:xfrm>
          <a:off x="13487400" y="2162175"/>
          <a:ext cx="6889750" cy="11429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NZ" sz="1000" b="1" i="0" u="sng" baseline="0">
              <a:solidFill>
                <a:schemeClr val="dk1"/>
              </a:solidFill>
              <a:latin typeface="Arial" pitchFamily="34" charset="0"/>
              <a:ea typeface="+mn-ea"/>
              <a:cs typeface="Arial" pitchFamily="34" charset="0"/>
            </a:rPr>
            <a:t>NZ Energy Greenhouse Gas Emissions </a:t>
          </a:r>
          <a:endParaRPr lang="en-NZ" sz="1000" baseline="0">
            <a:solidFill>
              <a:schemeClr val="dk1"/>
            </a:solidFill>
            <a:latin typeface="Arial" pitchFamily="34" charset="0"/>
            <a:ea typeface="+mn-ea"/>
            <a:cs typeface="Arial" pitchFamily="34" charset="0"/>
          </a:endParaRPr>
        </a:p>
        <a:p>
          <a:pPr marL="0" marR="0" indent="0" defTabSz="914400" rtl="0" eaLnBrk="1" fontAlgn="auto" latinLnBrk="0" hangingPunct="1">
            <a:lnSpc>
              <a:spcPct val="100000"/>
            </a:lnSpc>
            <a:spcBef>
              <a:spcPts val="0"/>
            </a:spcBef>
            <a:spcAft>
              <a:spcPts val="0"/>
            </a:spcAft>
            <a:buClrTx/>
            <a:buSzTx/>
            <a:buFontTx/>
            <a:buNone/>
            <a:tabLst/>
            <a:defRPr/>
          </a:pPr>
          <a:r>
            <a:rPr lang="en-NZ" sz="1000" b="0" i="0" u="sng" strike="noStrike">
              <a:solidFill>
                <a:schemeClr val="dk1"/>
              </a:solidFill>
              <a:latin typeface="Arial" pitchFamily="34" charset="0"/>
              <a:ea typeface="+mn-ea"/>
              <a:cs typeface="Arial" pitchFamily="34" charset="0"/>
              <a:hlinkClick xmlns:r="http://schemas.openxmlformats.org/officeDocument/2006/relationships" r:id=""/>
            </a:rPr>
            <a:t>http://www.med.govt.nz/sectors-industries/energy/energy-modelling/publications/energy-greenhouse-gas-emissions</a:t>
          </a:r>
          <a:r>
            <a:rPr lang="en-NZ" sz="1000">
              <a:latin typeface="Arial" pitchFamily="34" charset="0"/>
              <a:cs typeface="Arial" pitchFamily="34" charset="0"/>
            </a:rPr>
            <a:t> </a:t>
          </a:r>
          <a:r>
            <a:rPr lang="en-NZ" sz="1000" baseline="0">
              <a:solidFill>
                <a:schemeClr val="dk1"/>
              </a:solidFill>
              <a:latin typeface="Arial" pitchFamily="34" charset="0"/>
              <a:ea typeface="+mn-ea"/>
              <a:cs typeface="Arial" pitchFamily="34" charset="0"/>
            </a:rPr>
            <a:t/>
          </a:r>
          <a:br>
            <a:rPr lang="en-NZ" sz="1000" baseline="0">
              <a:solidFill>
                <a:schemeClr val="dk1"/>
              </a:solidFill>
              <a:latin typeface="Arial" pitchFamily="34" charset="0"/>
              <a:ea typeface="+mn-ea"/>
              <a:cs typeface="Arial" pitchFamily="34" charset="0"/>
            </a:rPr>
          </a:br>
          <a:r>
            <a:rPr lang="en-NZ" sz="1000" baseline="0">
              <a:solidFill>
                <a:schemeClr val="dk1"/>
              </a:solidFill>
              <a:latin typeface="Arial" pitchFamily="34" charset="0"/>
              <a:ea typeface="+mn-ea"/>
              <a:cs typeface="Arial" pitchFamily="34" charset="0"/>
            </a:rPr>
            <a:t>See web table: Energy Greenhouse Gas Emissions web tables </a:t>
          </a:r>
          <a:br>
            <a:rPr lang="en-NZ" sz="1000" baseline="0">
              <a:solidFill>
                <a:schemeClr val="dk1"/>
              </a:solidFill>
              <a:latin typeface="Arial" pitchFamily="34" charset="0"/>
              <a:ea typeface="+mn-ea"/>
              <a:cs typeface="Arial" pitchFamily="34" charset="0"/>
            </a:rPr>
          </a:br>
          <a:r>
            <a:rPr lang="en-NZ" sz="1000" baseline="0">
              <a:solidFill>
                <a:schemeClr val="dk1"/>
              </a:solidFill>
              <a:latin typeface="Arial" pitchFamily="34" charset="0"/>
              <a:ea typeface="+mn-ea"/>
              <a:cs typeface="Arial" pitchFamily="34" charset="0"/>
            </a:rPr>
            <a:t>Annual_Emissions</a:t>
          </a:r>
          <a:br>
            <a:rPr lang="en-NZ" sz="1000" baseline="0">
              <a:solidFill>
                <a:schemeClr val="dk1"/>
              </a:solidFill>
              <a:latin typeface="Arial" pitchFamily="34" charset="0"/>
              <a:ea typeface="+mn-ea"/>
              <a:cs typeface="Arial" pitchFamily="34" charset="0"/>
            </a:rPr>
          </a:br>
          <a:r>
            <a:rPr lang="en-NZ" sz="1000" baseline="0">
              <a:solidFill>
                <a:schemeClr val="dk1"/>
              </a:solidFill>
              <a:latin typeface="Arial" pitchFamily="34" charset="0"/>
              <a:ea typeface="+mn-ea"/>
              <a:cs typeface="Arial" pitchFamily="34" charset="0"/>
            </a:rPr>
            <a:t>CO2-e, CO2, CH4, N2O</a:t>
          </a:r>
        </a:p>
        <a:p>
          <a:pPr marL="0" marR="0" indent="0" defTabSz="914400" rtl="0" eaLnBrk="1" fontAlgn="auto" latinLnBrk="0" hangingPunct="1">
            <a:lnSpc>
              <a:spcPct val="100000"/>
            </a:lnSpc>
            <a:spcBef>
              <a:spcPts val="0"/>
            </a:spcBef>
            <a:spcAft>
              <a:spcPts val="0"/>
            </a:spcAft>
            <a:buClrTx/>
            <a:buSzTx/>
            <a:buFontTx/>
            <a:buNone/>
            <a:tabLst/>
            <a:defRPr/>
          </a:pPr>
          <a:endParaRPr lang="en-NZ" sz="1100" baseline="0">
            <a:solidFill>
              <a:schemeClr val="dk1"/>
            </a:solidFill>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endParaRPr lang="en-NZ"/>
        </a:p>
        <a:p>
          <a:endParaRPr lang="en-NZ" sz="1100"/>
        </a:p>
      </xdr:txBody>
    </xdr:sp>
    <xdr:clientData/>
  </xdr:twoCellAnchor>
  <xdr:twoCellAnchor>
    <xdr:from>
      <xdr:col>16</xdr:col>
      <xdr:colOff>1056</xdr:colOff>
      <xdr:row>16</xdr:row>
      <xdr:rowOff>140757</xdr:rowOff>
    </xdr:from>
    <xdr:to>
      <xdr:col>27</xdr:col>
      <xdr:colOff>185206</xdr:colOff>
      <xdr:row>23</xdr:row>
      <xdr:rowOff>129115</xdr:rowOff>
    </xdr:to>
    <xdr:sp macro="" textlink="">
      <xdr:nvSpPr>
        <xdr:cNvPr id="7" name="TextBox 6">
          <a:hlinkClick xmlns:r="http://schemas.openxmlformats.org/officeDocument/2006/relationships" r:id="rId2"/>
        </xdr:cNvPr>
        <xdr:cNvSpPr txBox="1"/>
      </xdr:nvSpPr>
      <xdr:spPr>
        <a:xfrm>
          <a:off x="13478931" y="3360207"/>
          <a:ext cx="6889750" cy="11218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eaLnBrk="1" fontAlgn="auto" latinLnBrk="0" hangingPunct="1"/>
          <a:r>
            <a:rPr lang="en-NZ" sz="1000" b="1" u="sng">
              <a:solidFill>
                <a:schemeClr val="dk1"/>
              </a:solidFill>
              <a:latin typeface="Arial" pitchFamily="34" charset="0"/>
              <a:ea typeface="+mn-ea"/>
              <a:cs typeface="Arial" pitchFamily="34" charset="0"/>
            </a:rPr>
            <a:t>Energy</a:t>
          </a:r>
          <a:r>
            <a:rPr lang="en-NZ" sz="1000" b="1" u="sng" baseline="0">
              <a:solidFill>
                <a:schemeClr val="dk1"/>
              </a:solidFill>
              <a:latin typeface="Arial" pitchFamily="34" charset="0"/>
              <a:ea typeface="+mn-ea"/>
              <a:cs typeface="Arial" pitchFamily="34" charset="0"/>
            </a:rPr>
            <a:t> in New Zealand 2014 </a:t>
          </a:r>
        </a:p>
        <a:p>
          <a:pPr rtl="0" eaLnBrk="1" fontAlgn="auto" latinLnBrk="0" hangingPunct="1"/>
          <a:r>
            <a:rPr lang="en-NZ" sz="1000" b="0" i="0" u="sng" strike="noStrike">
              <a:solidFill>
                <a:schemeClr val="dk1"/>
              </a:solidFill>
              <a:latin typeface="Arial" pitchFamily="34" charset="0"/>
              <a:ea typeface="+mn-ea"/>
              <a:cs typeface="Arial" pitchFamily="34" charset="0"/>
            </a:rPr>
            <a:t>http://www.med.govt.nz/sectors-industries/energy/energy-modelling/publications/energy-in-new-zealand</a:t>
          </a:r>
          <a:br>
            <a:rPr lang="en-NZ" sz="1000" b="0" i="0" u="sng" strike="noStrike">
              <a:solidFill>
                <a:schemeClr val="dk1"/>
              </a:solidFill>
              <a:latin typeface="Arial" pitchFamily="34" charset="0"/>
              <a:ea typeface="+mn-ea"/>
              <a:cs typeface="Arial" pitchFamily="34" charset="0"/>
            </a:rPr>
          </a:br>
          <a:r>
            <a:rPr lang="en-NZ" sz="1000">
              <a:solidFill>
                <a:schemeClr val="dk1"/>
              </a:solidFill>
              <a:latin typeface="Arial" pitchFamily="34" charset="0"/>
              <a:ea typeface="+mn-ea"/>
              <a:cs typeface="Arial" pitchFamily="34" charset="0"/>
            </a:rPr>
            <a:t>Table</a:t>
          </a:r>
          <a:r>
            <a:rPr lang="en-NZ" sz="1000" baseline="0">
              <a:solidFill>
                <a:schemeClr val="dk1"/>
              </a:solidFill>
              <a:latin typeface="Arial" pitchFamily="34" charset="0"/>
              <a:ea typeface="+mn-ea"/>
              <a:cs typeface="Arial" pitchFamily="34" charset="0"/>
            </a:rPr>
            <a:t> 5: </a:t>
          </a:r>
          <a:r>
            <a:rPr lang="en-NZ" sz="1000" b="0">
              <a:solidFill>
                <a:schemeClr val="dk1"/>
              </a:solidFill>
              <a:latin typeface="Arial" pitchFamily="34" charset="0"/>
              <a:ea typeface="+mn-ea"/>
              <a:cs typeface="Arial" pitchFamily="34" charset="0"/>
            </a:rPr>
            <a:t>Electricity Supply and Demand Energy Balance (GWh)</a:t>
          </a:r>
          <a:endParaRPr lang="en-NZ" sz="1000">
            <a:latin typeface="Arial" pitchFamily="34" charset="0"/>
            <a:cs typeface="Arial" pitchFamily="34" charset="0"/>
          </a:endParaRPr>
        </a:p>
        <a:p>
          <a:pPr rtl="0" eaLnBrk="1" fontAlgn="auto" latinLnBrk="0" hangingPunct="1"/>
          <a:r>
            <a:rPr lang="en-NZ" sz="1000">
              <a:solidFill>
                <a:schemeClr val="dk1"/>
              </a:solidFill>
              <a:latin typeface="Arial" pitchFamily="34" charset="0"/>
              <a:ea typeface="+mn-ea"/>
              <a:cs typeface="Arial" pitchFamily="34" charset="0"/>
            </a:rPr>
            <a:t>Total Net Production </a:t>
          </a:r>
          <a:br>
            <a:rPr lang="en-NZ" sz="1000">
              <a:solidFill>
                <a:schemeClr val="dk1"/>
              </a:solidFill>
              <a:latin typeface="Arial" pitchFamily="34" charset="0"/>
              <a:ea typeface="+mn-ea"/>
              <a:cs typeface="Arial" pitchFamily="34" charset="0"/>
            </a:rPr>
          </a:br>
          <a:r>
            <a:rPr lang="en-NZ" sz="1000">
              <a:solidFill>
                <a:schemeClr val="dk1"/>
              </a:solidFill>
              <a:latin typeface="Arial" pitchFamily="34" charset="0"/>
              <a:ea typeface="+mn-ea"/>
              <a:cs typeface="Arial" pitchFamily="34" charset="0"/>
            </a:rPr>
            <a:t>Total Electricity Demand (Observed)</a:t>
          </a:r>
          <a:r>
            <a:rPr lang="en-NZ" sz="1000" baseline="0">
              <a:solidFill>
                <a:schemeClr val="dk1"/>
              </a:solidFill>
              <a:latin typeface="Arial" pitchFamily="34" charset="0"/>
              <a:ea typeface="+mn-ea"/>
              <a:cs typeface="Arial" pitchFamily="34" charset="0"/>
            </a:rPr>
            <a:t> </a:t>
          </a:r>
          <a:endParaRPr lang="en-NZ" sz="1000">
            <a:latin typeface="Arial" pitchFamily="34" charset="0"/>
            <a:cs typeface="Arial" pitchFamily="34" charset="0"/>
          </a:endParaRPr>
        </a:p>
        <a:p>
          <a:pPr marL="0" marR="0" indent="0" defTabSz="914400" rtl="0" eaLnBrk="1" fontAlgn="auto" latinLnBrk="0" hangingPunct="1">
            <a:lnSpc>
              <a:spcPct val="100000"/>
            </a:lnSpc>
            <a:spcBef>
              <a:spcPts val="0"/>
            </a:spcBef>
            <a:spcAft>
              <a:spcPts val="0"/>
            </a:spcAft>
            <a:buClrTx/>
            <a:buSzTx/>
            <a:buFontTx/>
            <a:buNone/>
            <a:tabLst/>
            <a:defRPr/>
          </a:pPr>
          <a:endParaRPr lang="en-NZ"/>
        </a:p>
        <a:p>
          <a:endParaRPr lang="en-NZ"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0</xdr:colOff>
      <xdr:row>2</xdr:row>
      <xdr:rowOff>76199</xdr:rowOff>
    </xdr:from>
    <xdr:to>
      <xdr:col>8</xdr:col>
      <xdr:colOff>2047875</xdr:colOff>
      <xdr:row>7</xdr:row>
      <xdr:rowOff>9525</xdr:rowOff>
    </xdr:to>
    <xdr:sp macro="" textlink="">
      <xdr:nvSpPr>
        <xdr:cNvPr id="2" name="TextBox 1"/>
        <xdr:cNvSpPr txBox="1"/>
      </xdr:nvSpPr>
      <xdr:spPr>
        <a:xfrm>
          <a:off x="6534150" y="400049"/>
          <a:ext cx="4305300" cy="12477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NZ" sz="1000" b="1" u="sng">
              <a:latin typeface="Arial" pitchFamily="34" charset="0"/>
              <a:cs typeface="Arial" pitchFamily="34" charset="0"/>
            </a:rPr>
            <a:t>Source: </a:t>
          </a:r>
        </a:p>
        <a:p>
          <a:endParaRPr lang="en-NZ" sz="1000" b="1" u="sng">
            <a:latin typeface="Arial" pitchFamily="34" charset="0"/>
            <a:cs typeface="Arial" pitchFamily="34" charset="0"/>
          </a:endParaRPr>
        </a:p>
        <a:p>
          <a:r>
            <a:rPr lang="en-NZ" sz="1000" b="1">
              <a:latin typeface="Arial" pitchFamily="34" charset="0"/>
              <a:cs typeface="Arial" pitchFamily="34" charset="0"/>
            </a:rPr>
            <a:t>Real world petrol use - Ministry</a:t>
          </a:r>
          <a:r>
            <a:rPr lang="en-NZ" sz="1000" b="1" baseline="0">
              <a:latin typeface="Arial" pitchFamily="34" charset="0"/>
              <a:cs typeface="Arial" pitchFamily="34" charset="0"/>
            </a:rPr>
            <a:t> of Transport</a:t>
          </a:r>
        </a:p>
        <a:p>
          <a:endParaRPr lang="en-NZ" sz="1000" baseline="0">
            <a:latin typeface="Arial" pitchFamily="34" charset="0"/>
            <a:cs typeface="Arial" pitchFamily="34" charset="0"/>
          </a:endParaRPr>
        </a:p>
        <a:p>
          <a:endParaRPr lang="en-NZ" sz="1000" baseline="0">
            <a:latin typeface="Arial" pitchFamily="34" charset="0"/>
            <a:cs typeface="Arial" pitchFamily="34" charset="0"/>
          </a:endParaRPr>
        </a:p>
        <a:p>
          <a:r>
            <a:rPr lang="en-NZ" sz="1000" b="1" baseline="0">
              <a:latin typeface="Arial" pitchFamily="34" charset="0"/>
              <a:cs typeface="Arial" pitchFamily="34" charset="0"/>
            </a:rPr>
            <a:t>National average tariff - Taxicharge</a:t>
          </a:r>
        </a:p>
        <a:p>
          <a:endParaRPr lang="en-NZ" sz="1000" baseline="0">
            <a:latin typeface="Arial" pitchFamily="34" charset="0"/>
            <a:cs typeface="Arial"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677183</xdr:colOff>
      <xdr:row>29</xdr:row>
      <xdr:rowOff>144843</xdr:rowOff>
    </xdr:from>
    <xdr:to>
      <xdr:col>8</xdr:col>
      <xdr:colOff>603250</xdr:colOff>
      <xdr:row>48</xdr:row>
      <xdr:rowOff>31750</xdr:rowOff>
    </xdr:to>
    <xdr:sp macro="" textlink="">
      <xdr:nvSpPr>
        <xdr:cNvPr id="3" name="TextBox 2"/>
        <xdr:cNvSpPr txBox="1"/>
      </xdr:nvSpPr>
      <xdr:spPr>
        <a:xfrm>
          <a:off x="677183" y="6008010"/>
          <a:ext cx="10265984" cy="29031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NZ" sz="1000" b="1" u="sng">
              <a:latin typeface="Arial" pitchFamily="34" charset="0"/>
              <a:cs typeface="Arial" pitchFamily="34" charset="0"/>
            </a:rPr>
            <a:t>Notes</a:t>
          </a:r>
          <a:r>
            <a:rPr lang="en-NZ" sz="1000" b="1" u="sng" baseline="0">
              <a:latin typeface="Arial" pitchFamily="34" charset="0"/>
              <a:cs typeface="Arial" pitchFamily="34" charset="0"/>
            </a:rPr>
            <a:t> from DEFRA</a:t>
          </a:r>
          <a:endParaRPr lang="en-NZ" sz="1000" b="1" u="sng">
            <a:latin typeface="Arial" pitchFamily="34" charset="0"/>
            <a:cs typeface="Arial" pitchFamily="34" charset="0"/>
          </a:endParaRPr>
        </a:p>
        <a:p>
          <a:endParaRPr lang="en-NZ" sz="1000">
            <a:latin typeface="Arial" pitchFamily="34" charset="0"/>
            <a:cs typeface="Arial" pitchFamily="34" charset="0"/>
          </a:endParaRPr>
        </a:p>
        <a:p>
          <a:r>
            <a:rPr lang="en-NZ" sz="1000" b="1" i="0" u="none" strike="noStrike">
              <a:solidFill>
                <a:schemeClr val="dk1"/>
              </a:solidFill>
              <a:effectLst/>
              <a:latin typeface="Arial" pitchFamily="34" charset="0"/>
              <a:ea typeface="+mn-ea"/>
              <a:cs typeface="Arial" pitchFamily="34" charset="0"/>
            </a:rPr>
            <a:t>How do you define domestic, short-haul and long-haul flights?</a:t>
          </a:r>
          <a:r>
            <a:rPr lang="en-NZ" sz="1000">
              <a:latin typeface="Arial" pitchFamily="34" charset="0"/>
              <a:cs typeface="Arial" pitchFamily="34" charset="0"/>
            </a:rPr>
            <a:t> </a:t>
          </a:r>
        </a:p>
        <a:p>
          <a:endParaRPr lang="en-NZ" sz="1000" b="0" i="1" u="none" strike="noStrike">
            <a:solidFill>
              <a:schemeClr val="dk1"/>
            </a:solidFill>
            <a:effectLst/>
            <a:latin typeface="Arial" pitchFamily="34" charset="0"/>
            <a:ea typeface="+mn-ea"/>
            <a:cs typeface="Arial" pitchFamily="34" charset="0"/>
          </a:endParaRPr>
        </a:p>
        <a:p>
          <a:r>
            <a:rPr lang="en-NZ" sz="1000" b="0" i="1" u="none" strike="noStrike">
              <a:solidFill>
                <a:schemeClr val="dk1"/>
              </a:solidFill>
              <a:effectLst/>
              <a:latin typeface="Arial" pitchFamily="34" charset="0"/>
              <a:ea typeface="+mn-ea"/>
              <a:cs typeface="Arial" pitchFamily="34" charset="0"/>
            </a:rPr>
            <a:t>Broadly speaking the definition of domestic flights, are those within the UK, short-haul are those within Europe and long-haul are outside of Europe</a:t>
          </a:r>
        </a:p>
        <a:p>
          <a:r>
            <a:rPr lang="en-NZ" sz="1000">
              <a:latin typeface="Arial" pitchFamily="34" charset="0"/>
              <a:cs typeface="Arial" pitchFamily="34" charset="0"/>
            </a:rPr>
            <a:t> </a:t>
          </a:r>
        </a:p>
        <a:p>
          <a:r>
            <a:rPr lang="en-NZ" sz="1000" b="1" i="0" u="none" strike="noStrike">
              <a:solidFill>
                <a:schemeClr val="dk1"/>
              </a:solidFill>
              <a:effectLst/>
              <a:latin typeface="Arial" pitchFamily="34" charset="0"/>
              <a:ea typeface="+mn-ea"/>
              <a:cs typeface="Arial" pitchFamily="34" charset="0"/>
            </a:rPr>
            <a:t>Why is the impact of flying in business class higher than economy?</a:t>
          </a:r>
        </a:p>
        <a:p>
          <a:endParaRPr lang="en-NZ" sz="1000" b="1" i="0" u="none" strike="noStrike">
            <a:solidFill>
              <a:schemeClr val="dk1"/>
            </a:solidFill>
            <a:effectLst/>
            <a:latin typeface="Arial" pitchFamily="34" charset="0"/>
            <a:ea typeface="+mn-ea"/>
            <a:cs typeface="Arial" pitchFamily="34" charset="0"/>
          </a:endParaRPr>
        </a:p>
        <a:p>
          <a:r>
            <a:rPr lang="en-NZ" sz="1000">
              <a:latin typeface="Arial" pitchFamily="34" charset="0"/>
              <a:cs typeface="Arial" pitchFamily="34" charset="0"/>
            </a:rPr>
            <a:t> </a:t>
          </a:r>
          <a:r>
            <a:rPr lang="en-NZ" sz="1000" b="0" i="1" u="none" strike="noStrike">
              <a:solidFill>
                <a:schemeClr val="dk1"/>
              </a:solidFill>
              <a:effectLst/>
              <a:latin typeface="Arial" pitchFamily="34" charset="0"/>
              <a:ea typeface="+mn-ea"/>
              <a:cs typeface="Arial" pitchFamily="34" charset="0"/>
            </a:rPr>
            <a:t>Air travel factors are calculated on the basis of the area of the plane each passenger takes up.  If a plane is comprised totally of business class seats, as opposed to more closely packed economy class seats, fewer passengers can fly and therefore each passenger takes a larger share of the emissions.</a:t>
          </a:r>
        </a:p>
        <a:p>
          <a:endParaRPr lang="en-NZ" sz="1000" b="0" i="1" u="none" strike="noStrike">
            <a:solidFill>
              <a:schemeClr val="dk1"/>
            </a:solidFill>
            <a:effectLst/>
            <a:latin typeface="Arial" pitchFamily="34" charset="0"/>
            <a:ea typeface="+mn-ea"/>
            <a:cs typeface="Arial" pitchFamily="34" charset="0"/>
          </a:endParaRPr>
        </a:p>
        <a:p>
          <a:r>
            <a:rPr lang="en-NZ" sz="1000" b="1" i="0" u="none" strike="noStrike">
              <a:solidFill>
                <a:schemeClr val="dk1"/>
              </a:solidFill>
              <a:effectLst/>
              <a:latin typeface="Arial" pitchFamily="34" charset="0"/>
              <a:ea typeface="+mn-ea"/>
              <a:cs typeface="Arial" pitchFamily="34" charset="0"/>
            </a:rPr>
            <a:t>Our organisation only have data on spend, how can I use this to calculate our air travel?</a:t>
          </a:r>
          <a:r>
            <a:rPr lang="en-NZ" sz="1000">
              <a:latin typeface="Arial" pitchFamily="34" charset="0"/>
              <a:cs typeface="Arial" pitchFamily="34" charset="0"/>
            </a:rPr>
            <a:t> </a:t>
          </a:r>
        </a:p>
        <a:p>
          <a:endParaRPr lang="en-NZ" sz="1000" b="0" i="1" u="none" strike="noStrike">
            <a:solidFill>
              <a:schemeClr val="dk1"/>
            </a:solidFill>
            <a:effectLst/>
            <a:latin typeface="Arial" pitchFamily="34" charset="0"/>
            <a:ea typeface="+mn-ea"/>
            <a:cs typeface="Arial" pitchFamily="34" charset="0"/>
          </a:endParaRPr>
        </a:p>
        <a:p>
          <a:r>
            <a:rPr lang="en-NZ" sz="1000" b="0" i="1" u="none" strike="noStrike">
              <a:solidFill>
                <a:schemeClr val="dk1"/>
              </a:solidFill>
              <a:effectLst/>
              <a:latin typeface="Arial" pitchFamily="34" charset="0"/>
              <a:ea typeface="+mn-ea"/>
              <a:cs typeface="Arial" pitchFamily="34" charset="0"/>
            </a:rPr>
            <a:t>At this time there are no confirmed industry benchmarks that provide accurate CO2e/£ spend data for air travel.  We recommend that organisations improve their data collection processes so that they can report on distance (for which CO</a:t>
          </a:r>
          <a:r>
            <a:rPr lang="en-NZ" sz="1000" b="0" i="1" u="none" strike="noStrike" baseline="-25000">
              <a:solidFill>
                <a:schemeClr val="dk1"/>
              </a:solidFill>
              <a:effectLst/>
              <a:latin typeface="Arial" pitchFamily="34" charset="0"/>
              <a:ea typeface="+mn-ea"/>
              <a:cs typeface="Arial" pitchFamily="34" charset="0"/>
            </a:rPr>
            <a:t>2</a:t>
          </a:r>
          <a:r>
            <a:rPr lang="en-NZ" sz="1000" b="0" i="1" u="none" strike="noStrike">
              <a:solidFill>
                <a:schemeClr val="dk1"/>
              </a:solidFill>
              <a:effectLst/>
              <a:latin typeface="Arial" pitchFamily="34" charset="0"/>
              <a:ea typeface="+mn-ea"/>
              <a:cs typeface="Arial" pitchFamily="34" charset="0"/>
            </a:rPr>
            <a:t>e/km figures are available).  Alternatively, organisations may, over a number of years collect their own data and generate their own benchmarks.</a:t>
          </a:r>
          <a:r>
            <a:rPr lang="en-NZ" sz="1000">
              <a:latin typeface="Arial" pitchFamily="34" charset="0"/>
              <a:cs typeface="Arial" pitchFamily="34" charset="0"/>
            </a:rPr>
            <a:t> </a:t>
          </a:r>
        </a:p>
        <a:p>
          <a:endParaRPr lang="en-NZ" sz="1100"/>
        </a:p>
      </xdr:txBody>
    </xdr:sp>
    <xdr:clientData/>
  </xdr:twoCellAnchor>
  <xdr:twoCellAnchor>
    <xdr:from>
      <xdr:col>10</xdr:col>
      <xdr:colOff>21167</xdr:colOff>
      <xdr:row>16</xdr:row>
      <xdr:rowOff>10582</xdr:rowOff>
    </xdr:from>
    <xdr:to>
      <xdr:col>19</xdr:col>
      <xdr:colOff>359833</xdr:colOff>
      <xdr:row>33</xdr:row>
      <xdr:rowOff>127000</xdr:rowOff>
    </xdr:to>
    <xdr:sp macro="" textlink="">
      <xdr:nvSpPr>
        <xdr:cNvPr id="4" name="TextBox 3">
          <a:hlinkClick xmlns:r="http://schemas.openxmlformats.org/officeDocument/2006/relationships" r:id="rId1"/>
        </xdr:cNvPr>
        <xdr:cNvSpPr txBox="1"/>
      </xdr:nvSpPr>
      <xdr:spPr>
        <a:xfrm>
          <a:off x="11842750" y="3005665"/>
          <a:ext cx="8075083" cy="33337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NZ" sz="1000" b="1" u="sng">
              <a:solidFill>
                <a:schemeClr val="dk1"/>
              </a:solidFill>
              <a:latin typeface="Arial" pitchFamily="34" charset="0"/>
              <a:ea typeface="+mn-ea"/>
              <a:cs typeface="Arial" pitchFamily="34" charset="0"/>
            </a:rPr>
            <a:t>Note: </a:t>
          </a:r>
          <a:endParaRPr lang="en-NZ" sz="1000">
            <a:solidFill>
              <a:schemeClr val="dk1"/>
            </a:solidFill>
            <a:latin typeface="Arial" pitchFamily="34" charset="0"/>
            <a:ea typeface="+mn-ea"/>
            <a:cs typeface="Arial" pitchFamily="34" charset="0"/>
          </a:endParaRPr>
        </a:p>
        <a:p>
          <a:r>
            <a:rPr lang="en-NZ" sz="1000">
              <a:solidFill>
                <a:schemeClr val="dk1"/>
              </a:solidFill>
              <a:latin typeface="Arial" pitchFamily="34" charset="0"/>
              <a:ea typeface="+mn-ea"/>
              <a:cs typeface="Arial" pitchFamily="34" charset="0"/>
            </a:rPr>
            <a:t/>
          </a:r>
          <a:br>
            <a:rPr lang="en-NZ" sz="1000">
              <a:solidFill>
                <a:schemeClr val="dk1"/>
              </a:solidFill>
              <a:latin typeface="Arial" pitchFamily="34" charset="0"/>
              <a:ea typeface="+mn-ea"/>
              <a:cs typeface="Arial" pitchFamily="34" charset="0"/>
            </a:rPr>
          </a:br>
          <a:r>
            <a:rPr lang="en-NZ" sz="1000">
              <a:solidFill>
                <a:schemeClr val="dk1"/>
              </a:solidFill>
              <a:latin typeface="Arial" pitchFamily="34" charset="0"/>
              <a:ea typeface="+mn-ea"/>
              <a:cs typeface="Arial" pitchFamily="34" charset="0"/>
            </a:rPr>
            <a:t>pkm = passenger kilometres </a:t>
          </a:r>
        </a:p>
        <a:p>
          <a:r>
            <a:rPr lang="en-NZ" sz="1000">
              <a:solidFill>
                <a:schemeClr val="dk1"/>
              </a:solidFill>
              <a:latin typeface="Arial" pitchFamily="34" charset="0"/>
              <a:ea typeface="+mn-ea"/>
              <a:cs typeface="Arial" pitchFamily="34" charset="0"/>
            </a:rPr>
            <a:t>Includes direct emissions only. Does not include indirect emissions resulting from the production and transport of fuel.</a:t>
          </a:r>
          <a:r>
            <a:rPr lang="en-NZ" sz="1000" baseline="0">
              <a:solidFill>
                <a:schemeClr val="dk1"/>
              </a:solidFill>
              <a:latin typeface="Arial" pitchFamily="34" charset="0"/>
              <a:ea typeface="+mn-ea"/>
              <a:cs typeface="Arial" pitchFamily="34" charset="0"/>
            </a:rPr>
            <a:t> </a:t>
          </a:r>
          <a:endParaRPr lang="en-NZ" sz="1000">
            <a:solidFill>
              <a:schemeClr val="dk1"/>
            </a:solidFill>
            <a:latin typeface="Arial" pitchFamily="34" charset="0"/>
            <a:ea typeface="+mn-ea"/>
            <a:cs typeface="Arial" pitchFamily="34" charset="0"/>
          </a:endParaRPr>
        </a:p>
        <a:p>
          <a:endParaRPr lang="en-NZ" sz="1000">
            <a:solidFill>
              <a:schemeClr val="dk1"/>
            </a:solidFill>
            <a:latin typeface="Arial" pitchFamily="34" charset="0"/>
            <a:ea typeface="+mn-ea"/>
            <a:cs typeface="Arial" pitchFamily="34" charset="0"/>
          </a:endParaRPr>
        </a:p>
        <a:p>
          <a:r>
            <a:rPr lang="en-NZ" sz="1000" b="1" u="sng">
              <a:solidFill>
                <a:schemeClr val="dk1"/>
              </a:solidFill>
              <a:latin typeface="Arial" pitchFamily="34" charset="0"/>
              <a:ea typeface="+mn-ea"/>
              <a:cs typeface="Arial" pitchFamily="34" charset="0"/>
            </a:rPr>
            <a:t>Methodological Notes: </a:t>
          </a:r>
          <a:endParaRPr lang="en-NZ" sz="1000">
            <a:solidFill>
              <a:schemeClr val="dk1"/>
            </a:solidFill>
            <a:latin typeface="Arial" pitchFamily="34" charset="0"/>
            <a:ea typeface="+mn-ea"/>
            <a:cs typeface="Arial" pitchFamily="34" charset="0"/>
          </a:endParaRPr>
        </a:p>
        <a:p>
          <a:r>
            <a:rPr lang="en-NZ" sz="1000">
              <a:solidFill>
                <a:schemeClr val="dk1"/>
              </a:solidFill>
              <a:latin typeface="Arial" pitchFamily="34" charset="0"/>
              <a:ea typeface="+mn-ea"/>
              <a:cs typeface="Arial" pitchFamily="34" charset="0"/>
            </a:rPr>
            <a:t/>
          </a:r>
          <a:br>
            <a:rPr lang="en-NZ" sz="1000">
              <a:solidFill>
                <a:schemeClr val="dk1"/>
              </a:solidFill>
              <a:latin typeface="Arial" pitchFamily="34" charset="0"/>
              <a:ea typeface="+mn-ea"/>
              <a:cs typeface="Arial" pitchFamily="34" charset="0"/>
            </a:rPr>
          </a:br>
          <a:r>
            <a:rPr lang="en-NZ" sz="1000">
              <a:solidFill>
                <a:schemeClr val="dk1"/>
              </a:solidFill>
              <a:latin typeface="Arial" pitchFamily="34" charset="0"/>
              <a:ea typeface="+mn-ea"/>
              <a:cs typeface="Arial" pitchFamily="34" charset="0"/>
            </a:rPr>
            <a:t>In 2013, DEFRA implemented several structural changes to the way the emission factors are presented. The emission factors now include a pre-applied uplift factor of eight percent (UK specific figure). In addition, DEFRA provides two sets of 'business travel - air' factors; one set ('Without RF') includes only the eight percent uplift factor. The other set ('With RF') includes both the eight percent uplift factor and a 90 percent increase in the CO2 factor to account for radiative forcing (the influence of other climate change effects of aviation (water vapour, contrails, NOx etc.). </a:t>
          </a:r>
        </a:p>
        <a:p>
          <a:endParaRPr lang="en-NZ" sz="1000">
            <a:solidFill>
              <a:schemeClr val="dk1"/>
            </a:solidFill>
            <a:latin typeface="Arial" pitchFamily="34" charset="0"/>
            <a:ea typeface="+mn-ea"/>
            <a:cs typeface="Arial" pitchFamily="34" charset="0"/>
          </a:endParaRPr>
        </a:p>
        <a:p>
          <a:r>
            <a:rPr lang="en-NZ" sz="1000">
              <a:solidFill>
                <a:schemeClr val="dk1"/>
              </a:solidFill>
              <a:latin typeface="Arial" pitchFamily="34" charset="0"/>
              <a:ea typeface="+mn-ea"/>
              <a:cs typeface="Arial" pitchFamily="34" charset="0"/>
            </a:rPr>
            <a:t>Methodology paper: </a:t>
          </a:r>
        </a:p>
        <a:p>
          <a:pPr marL="0" marR="0" indent="0" defTabSz="914400" eaLnBrk="1" fontAlgn="auto" latinLnBrk="0" hangingPunct="1">
            <a:lnSpc>
              <a:spcPct val="100000"/>
            </a:lnSpc>
            <a:spcBef>
              <a:spcPts val="0"/>
            </a:spcBef>
            <a:spcAft>
              <a:spcPts val="0"/>
            </a:spcAft>
            <a:buClrTx/>
            <a:buSzTx/>
            <a:buFontTx/>
            <a:buNone/>
            <a:tabLst/>
            <a:defRPr/>
          </a:pPr>
          <a:endParaRPr lang="en-NZ" sz="1000" u="none" baseline="0">
            <a:latin typeface="Arial" pitchFamily="34" charset="0"/>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NZ" sz="1000" u="sng">
              <a:solidFill>
                <a:schemeClr val="dk1"/>
              </a:solidFill>
              <a:latin typeface="Arial" pitchFamily="34" charset="0"/>
              <a:ea typeface="+mn-ea"/>
              <a:cs typeface="Arial" pitchFamily="34" charset="0"/>
              <a:hlinkClick xmlns:r="http://schemas.openxmlformats.org/officeDocument/2006/relationships" r:id=""/>
            </a:rPr>
            <a:t>http://www.gov.uk/government/publications/green-house-gas-conversion-factors-for-company-reporting-2013-methodology-paper-for-emission-factors</a:t>
          </a:r>
          <a:r>
            <a:rPr lang="en-NZ" sz="1000">
              <a:solidFill>
                <a:schemeClr val="dk1"/>
              </a:solidFill>
              <a:latin typeface="Arial" pitchFamily="34" charset="0"/>
              <a:ea typeface="+mn-ea"/>
              <a:cs typeface="Arial" pitchFamily="34" charset="0"/>
            </a:rPr>
            <a:t> </a:t>
          </a:r>
        </a:p>
        <a:p>
          <a:pPr marL="0" marR="0" indent="0" defTabSz="914400" eaLnBrk="1" fontAlgn="auto" latinLnBrk="0" hangingPunct="1">
            <a:lnSpc>
              <a:spcPct val="100000"/>
            </a:lnSpc>
            <a:spcBef>
              <a:spcPts val="0"/>
            </a:spcBef>
            <a:spcAft>
              <a:spcPts val="0"/>
            </a:spcAft>
            <a:buClrTx/>
            <a:buSzTx/>
            <a:buFontTx/>
            <a:buNone/>
            <a:tabLst/>
            <a:defRPr/>
          </a:pPr>
          <a:endParaRPr lang="en-NZ" sz="1000" u="none" baseline="0">
            <a:latin typeface="Arial" pitchFamily="34" charset="0"/>
            <a:cs typeface="Arial" pitchFamily="34" charset="0"/>
          </a:endParaRPr>
        </a:p>
        <a:p>
          <a:r>
            <a:rPr lang="en-NZ" sz="1000">
              <a:solidFill>
                <a:schemeClr val="dk1"/>
              </a:solidFill>
              <a:latin typeface="Arial" pitchFamily="34" charset="0"/>
              <a:ea typeface="+mn-ea"/>
              <a:cs typeface="Arial" pitchFamily="34" charset="0"/>
            </a:rPr>
            <a:t>The emission factors presented here have been derived by dividing the DEFRA emission factors (Without RF) by 1.08 to remove the eight percent uplift factor.  The voluntary guidance will continue to recommend that reporting entities apply the nine percent uplift factor in the absence of any New Zealand specific figure</a:t>
          </a:r>
          <a:r>
            <a:rPr lang="en-NZ" sz="1000" baseline="0">
              <a:solidFill>
                <a:schemeClr val="dk1"/>
              </a:solidFill>
              <a:latin typeface="Arial" pitchFamily="34" charset="0"/>
              <a:ea typeface="+mn-ea"/>
              <a:cs typeface="Arial" pitchFamily="34" charset="0"/>
            </a:rPr>
            <a:t>.</a:t>
          </a:r>
          <a:r>
            <a:rPr lang="en-NZ" sz="1000">
              <a:solidFill>
                <a:schemeClr val="dk1"/>
              </a:solidFill>
              <a:latin typeface="Arial" pitchFamily="34" charset="0"/>
              <a:ea typeface="+mn-ea"/>
              <a:cs typeface="Arial" pitchFamily="34" charset="0"/>
            </a:rPr>
            <a:t> </a:t>
          </a:r>
          <a:endParaRPr lang="en-NZ" sz="1000">
            <a:latin typeface="Arial" pitchFamily="34" charset="0"/>
            <a:cs typeface="Arial" pitchFamily="34" charset="0"/>
          </a:endParaRPr>
        </a:p>
        <a:p>
          <a:endParaRPr lang="en-NZ" sz="1000" u="none" baseline="0">
            <a:latin typeface="Arial" pitchFamily="34" charset="0"/>
            <a:cs typeface="Arial" pitchFamily="34" charset="0"/>
          </a:endParaRPr>
        </a:p>
      </xdr:txBody>
    </xdr:sp>
    <xdr:clientData/>
  </xdr:twoCellAnchor>
  <xdr:twoCellAnchor>
    <xdr:from>
      <xdr:col>5</xdr:col>
      <xdr:colOff>973667</xdr:colOff>
      <xdr:row>2</xdr:row>
      <xdr:rowOff>169332</xdr:rowOff>
    </xdr:from>
    <xdr:to>
      <xdr:col>15</xdr:col>
      <xdr:colOff>476250</xdr:colOff>
      <xdr:row>7</xdr:row>
      <xdr:rowOff>116417</xdr:rowOff>
    </xdr:to>
    <xdr:sp macro="" textlink="">
      <xdr:nvSpPr>
        <xdr:cNvPr id="5" name="TextBox 4"/>
        <xdr:cNvSpPr txBox="1"/>
      </xdr:nvSpPr>
      <xdr:spPr>
        <a:xfrm>
          <a:off x="8360834" y="486832"/>
          <a:ext cx="9218083" cy="11112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NZ" sz="1000" b="1" u="sng">
              <a:latin typeface="Arial" pitchFamily="34" charset="0"/>
              <a:cs typeface="Arial" pitchFamily="34" charset="0"/>
            </a:rPr>
            <a:t>Source: </a:t>
          </a:r>
        </a:p>
        <a:p>
          <a:endParaRPr lang="en-NZ" sz="1000" b="1" u="sng">
            <a:latin typeface="Arial" pitchFamily="34" charset="0"/>
            <a:cs typeface="Arial" pitchFamily="34" charset="0"/>
          </a:endParaRPr>
        </a:p>
        <a:p>
          <a:r>
            <a:rPr lang="en-NZ" sz="1000" b="0" u="none">
              <a:latin typeface="Arial" pitchFamily="34" charset="0"/>
              <a:cs typeface="Arial" pitchFamily="34" charset="0"/>
            </a:rPr>
            <a:t>Data taken from the 2013</a:t>
          </a:r>
          <a:r>
            <a:rPr lang="en-NZ" sz="1000" b="0" u="none" baseline="0">
              <a:latin typeface="Arial" pitchFamily="34" charset="0"/>
              <a:cs typeface="Arial" pitchFamily="34" charset="0"/>
            </a:rPr>
            <a:t> Government Conversion Fators for Company Reporting </a:t>
          </a:r>
        </a:p>
        <a:p>
          <a:r>
            <a:rPr lang="en-NZ" sz="1000" u="sng">
              <a:solidFill>
                <a:schemeClr val="dk1"/>
              </a:solidFill>
              <a:latin typeface="Arial" pitchFamily="34" charset="0"/>
              <a:ea typeface="+mn-ea"/>
              <a:cs typeface="Arial" pitchFamily="34" charset="0"/>
              <a:hlinkClick xmlns:r="http://schemas.openxmlformats.org/officeDocument/2006/relationships" r:id=""/>
            </a:rPr>
            <a:t>http://www.ukconversionfactorscarbonsmart.co.uk/</a:t>
          </a:r>
          <a:endParaRPr lang="en-NZ" sz="1000">
            <a:solidFill>
              <a:schemeClr val="dk1"/>
            </a:solidFill>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NZ" sz="1000" b="0" i="0">
              <a:solidFill>
                <a:schemeClr val="dk1"/>
              </a:solidFill>
              <a:latin typeface="Arial" pitchFamily="34" charset="0"/>
              <a:ea typeface="+mn-ea"/>
              <a:cs typeface="Arial" pitchFamily="34" charset="0"/>
            </a:rPr>
            <a:t>(select</a:t>
          </a:r>
          <a:r>
            <a:rPr lang="en-NZ" sz="1000" b="0" i="0" baseline="0">
              <a:solidFill>
                <a:schemeClr val="dk1"/>
              </a:solidFill>
              <a:latin typeface="Arial" pitchFamily="34" charset="0"/>
              <a:ea typeface="+mn-ea"/>
              <a:cs typeface="Arial" pitchFamily="34" charset="0"/>
            </a:rPr>
            <a:t> the advanced user option) </a:t>
          </a:r>
          <a:br>
            <a:rPr lang="en-NZ" sz="1000" b="0" i="0" baseline="0">
              <a:solidFill>
                <a:schemeClr val="dk1"/>
              </a:solidFill>
              <a:latin typeface="Arial" pitchFamily="34" charset="0"/>
              <a:ea typeface="+mn-ea"/>
              <a:cs typeface="Arial" pitchFamily="34" charset="0"/>
            </a:rPr>
          </a:br>
          <a:r>
            <a:rPr lang="en-NZ" sz="1000" b="0" i="0" baseline="0">
              <a:solidFill>
                <a:schemeClr val="dk1"/>
              </a:solidFill>
              <a:latin typeface="Arial" pitchFamily="34" charset="0"/>
              <a:ea typeface="+mn-ea"/>
              <a:cs typeface="Arial" pitchFamily="34" charset="0"/>
            </a:rPr>
            <a:t>Updated June 2014</a:t>
          </a:r>
        </a:p>
        <a:p>
          <a:pPr marL="0" marR="0" indent="0" defTabSz="914400" eaLnBrk="1" fontAlgn="auto" latinLnBrk="0" hangingPunct="1">
            <a:lnSpc>
              <a:spcPct val="100000"/>
            </a:lnSpc>
            <a:spcBef>
              <a:spcPts val="0"/>
            </a:spcBef>
            <a:spcAft>
              <a:spcPts val="0"/>
            </a:spcAft>
            <a:buClrTx/>
            <a:buSzTx/>
            <a:buFontTx/>
            <a:buNone/>
            <a:tabLst/>
            <a:defRPr/>
          </a:pPr>
          <a:endParaRPr lang="en-NZ" sz="1000" b="0" i="0" baseline="0">
            <a:solidFill>
              <a:schemeClr val="dk1"/>
            </a:solidFill>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NZ" sz="1100" b="0" i="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NZ" sz="1000"/>
        </a:p>
        <a:p>
          <a:r>
            <a:rPr lang="en-NZ" sz="1000" b="0" u="none" baseline="0">
              <a:latin typeface="Arial" pitchFamily="34" charset="0"/>
              <a:cs typeface="Arial" pitchFamily="34" charset="0"/>
            </a:rPr>
            <a:t/>
          </a:r>
          <a:br>
            <a:rPr lang="en-NZ" sz="1000" b="0" u="none" baseline="0">
              <a:latin typeface="Arial" pitchFamily="34" charset="0"/>
              <a:cs typeface="Arial" pitchFamily="34" charset="0"/>
            </a:rPr>
          </a:br>
          <a:endParaRPr lang="en-NZ" sz="1000" b="0" u="none">
            <a:latin typeface="Arial" pitchFamily="34" charset="0"/>
            <a:cs typeface="Arial"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edrms1/SilentOne/AMPHORA!~~DRAGON~PD~PD_CC~PD_CC_TWELVE~PD_CC_TWELVE_FIVE~PD_CC_TWELVE_FIVE_THREE~0000003949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efreshError="1">
        <row r="24">
          <cell r="C24">
            <v>0.53605000000000003</v>
          </cell>
          <cell r="D24">
            <v>0.20775000000000002</v>
          </cell>
        </row>
      </sheetData>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1.bin"/><Relationship Id="rId1" Type="http://schemas.openxmlformats.org/officeDocument/2006/relationships/hyperlink" Target="https://www.ipcc.ch/pdf/assessment-report/ar4/wg1/ar4-wg1-chapter2.pdf"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http://edrms1/SilentOne/Amphora!~~EDRMS1~PD~PD_CC~PD_CC_Twelve~PD_CC_Twelve_Five~PD_CC_Twelve_Five_Three~000001079804.msg" TargetMode="External"/><Relationship Id="rId1" Type="http://schemas.openxmlformats.org/officeDocument/2006/relationships/hyperlink" Target="http://edrms1/SilentOne/Amphora!~~EDRMS1~PD~PD_CC~PD_CC_Twelve~PD_CC_Twelve_Five~PD_CC_Twelve_Five_Three~000001079804.msg" TargetMode="External"/><Relationship Id="rId4"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med.govt.nz/sectors-industries/energy/energy-modelling/publications/energy-in-new-zealand" TargetMode="External"/><Relationship Id="rId1" Type="http://schemas.openxmlformats.org/officeDocument/2006/relationships/hyperlink" Target="ttp://www.med.govt.nz/sectors-industries/energy/energy-modelling/publications/energy-greenhouse-gas-emissions"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hyperlink" Target="http://www.med.govt.nz/sectors-industries/energy/pdf-docs-library/energy-data-and-modelling/data/Coal.xls"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5.bin"/><Relationship Id="rId1" Type="http://schemas.openxmlformats.org/officeDocument/2006/relationships/hyperlink" Target="http://www.med.govt.nz/sectors-industries/energy/pdf-docs-library/energy-data-and-modelling/data/Oil.xls"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hyperlink" Target="http://www.med.govt.nz/sectors-industries/energy/pdf-docs-library/energy-data-and-modelling/data/Electricity.xls" TargetMode="External"/><Relationship Id="rId2" Type="http://schemas.openxmlformats.org/officeDocument/2006/relationships/hyperlink" Target="http://www.med.govt.nz/sectors-industries/energy/energy-modelling/publications/energy-greenhouse-gas-emissions" TargetMode="External"/><Relationship Id="rId1" Type="http://schemas.openxmlformats.org/officeDocument/2006/relationships/hyperlink" Target="http://www.med.govt.nz/sectors-industries/energy/energy-modelling/publications/energy-greenhouse-gas-emissions" TargetMode="External"/><Relationship Id="rId6" Type="http://schemas.openxmlformats.org/officeDocument/2006/relationships/drawing" Target="../drawings/drawing6.xml"/><Relationship Id="rId5" Type="http://schemas.openxmlformats.org/officeDocument/2006/relationships/printerSettings" Target="../printerSettings/printerSettings8.bin"/><Relationship Id="rId4" Type="http://schemas.openxmlformats.org/officeDocument/2006/relationships/hyperlink" Target="http://www.med.govt.nz/sectors-industries/energy/pdf-docs-library/energy-data-and-modelling/data/Electricity.xls"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med.govt.nz/sectors-industries/energy/energy-modelling/publications/energy-in-new-zealand" TargetMode="External"/><Relationship Id="rId2" Type="http://schemas.openxmlformats.org/officeDocument/2006/relationships/hyperlink" Target="http://www.med.govt.nz/sectors-industries/energy/pdf-docs-library/energy-data-and-modelling/data/emissions.xls" TargetMode="External"/><Relationship Id="rId1" Type="http://schemas.openxmlformats.org/officeDocument/2006/relationships/hyperlink" Target="http://www.med.govt.nz/sectors-industries/energy/pdf-docs-library/energy-data-and-modelling/data/emissions.xls" TargetMode="External"/><Relationship Id="rId6" Type="http://schemas.openxmlformats.org/officeDocument/2006/relationships/drawing" Target="../drawings/drawing7.xml"/><Relationship Id="rId5" Type="http://schemas.openxmlformats.org/officeDocument/2006/relationships/printerSettings" Target="../printerSettings/printerSettings9.bin"/><Relationship Id="rId4" Type="http://schemas.openxmlformats.org/officeDocument/2006/relationships/hyperlink" Target="http://www.med.govt.nz/sectors-industries/energy/energy-modelling/publications/energy-in-new-zealan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F29"/>
  <sheetViews>
    <sheetView tabSelected="1" workbookViewId="0"/>
  </sheetViews>
  <sheetFormatPr defaultRowHeight="12.75"/>
  <cols>
    <col min="1" max="1" width="80.28515625" customWidth="1"/>
  </cols>
  <sheetData>
    <row r="1" spans="1:6" ht="18.75">
      <c r="A1" s="402" t="s">
        <v>496</v>
      </c>
      <c r="D1" s="99"/>
      <c r="E1" s="99"/>
      <c r="F1" s="99"/>
    </row>
    <row r="2" spans="1:6">
      <c r="A2" s="99"/>
      <c r="D2" s="99"/>
      <c r="E2" s="99"/>
      <c r="F2" s="99"/>
    </row>
    <row r="3" spans="1:6">
      <c r="A3" s="319" t="s">
        <v>494</v>
      </c>
      <c r="D3" s="99"/>
      <c r="E3" s="99"/>
      <c r="F3" s="99"/>
    </row>
    <row r="4" spans="1:6">
      <c r="A4" s="99"/>
      <c r="D4" s="99"/>
      <c r="E4" s="99"/>
      <c r="F4" s="99"/>
    </row>
    <row r="5" spans="1:6">
      <c r="A5" s="403" t="s">
        <v>203</v>
      </c>
      <c r="D5" s="99"/>
      <c r="E5" s="99"/>
      <c r="F5" s="99"/>
    </row>
    <row r="6" spans="1:6">
      <c r="A6" s="99"/>
      <c r="D6" s="99"/>
      <c r="E6" s="99"/>
      <c r="F6" s="99"/>
    </row>
    <row r="7" spans="1:6">
      <c r="A7" s="404" t="s">
        <v>192</v>
      </c>
    </row>
    <row r="8" spans="1:6">
      <c r="A8" s="404"/>
    </row>
    <row r="9" spans="1:6">
      <c r="A9" s="394" t="s">
        <v>378</v>
      </c>
    </row>
    <row r="10" spans="1:6">
      <c r="A10" s="404" t="s">
        <v>367</v>
      </c>
    </row>
    <row r="11" spans="1:6">
      <c r="A11" s="404" t="s">
        <v>368</v>
      </c>
    </row>
    <row r="12" spans="1:6">
      <c r="A12" s="404" t="s">
        <v>369</v>
      </c>
    </row>
    <row r="13" spans="1:6">
      <c r="A13" s="404" t="s">
        <v>370</v>
      </c>
    </row>
    <row r="14" spans="1:6">
      <c r="A14" s="404" t="s">
        <v>371</v>
      </c>
    </row>
    <row r="15" spans="1:6">
      <c r="A15" s="404"/>
    </row>
    <row r="16" spans="1:6">
      <c r="A16" s="394" t="s">
        <v>379</v>
      </c>
    </row>
    <row r="17" spans="1:1">
      <c r="A17" s="404" t="s">
        <v>372</v>
      </c>
    </row>
    <row r="18" spans="1:1">
      <c r="A18" s="404"/>
    </row>
    <row r="19" spans="1:1" ht="12" customHeight="1">
      <c r="A19" s="394" t="s">
        <v>380</v>
      </c>
    </row>
    <row r="20" spans="1:1">
      <c r="A20" s="404" t="s">
        <v>373</v>
      </c>
    </row>
    <row r="21" spans="1:1">
      <c r="A21" s="404" t="s">
        <v>374</v>
      </c>
    </row>
    <row r="22" spans="1:1">
      <c r="A22" s="404" t="s">
        <v>375</v>
      </c>
    </row>
    <row r="23" spans="1:1">
      <c r="A23" s="404" t="s">
        <v>376</v>
      </c>
    </row>
    <row r="24" spans="1:1">
      <c r="A24" s="404"/>
    </row>
    <row r="25" spans="1:1">
      <c r="A25" s="394" t="s">
        <v>381</v>
      </c>
    </row>
    <row r="26" spans="1:1">
      <c r="A26" s="404" t="s">
        <v>377</v>
      </c>
    </row>
    <row r="27" spans="1:1">
      <c r="A27" s="404" t="s">
        <v>382</v>
      </c>
    </row>
    <row r="28" spans="1:1">
      <c r="A28" s="404" t="s">
        <v>383</v>
      </c>
    </row>
    <row r="29" spans="1:1">
      <c r="A29" s="99"/>
    </row>
  </sheetData>
  <hyperlinks>
    <hyperlink ref="A7" location="Glossary!A1" display="Glossary"/>
    <hyperlink ref="A14" location="'Scope 1 Refrigerants'!A11" display="Scope 1 EFs - Refrigerants"/>
    <hyperlink ref="A17" location="'Scope 2 Electricity'!A13" display="Scope 2 EFs - Electricity"/>
    <hyperlink ref="A20" location="'Scope 3 T &amp; D losses'!A15" display="Scope 3 EFs - Transmission and distribution losses"/>
    <hyperlink ref="A21" location="'Scope 3 Taxi and rental cars'!A1" display="Scope 3 EFs - Taxis and rental cars"/>
    <hyperlink ref="A22" location="'Scope 3 Air travel'!A17" display="Scope 3 EFs - Air travel"/>
    <hyperlink ref="A23" location="'Scope 3 Waste to landfill'!A1" display="Scope 3 EFs - Waste to landfill"/>
    <hyperlink ref="A10" location="'Scope 1 Stationary fuels'!A1" display="Scope 1 EFs - Stationary fuel combustion"/>
    <hyperlink ref="A12" location="'Scope 1 Transport fuels'!A7" display="Scope 1 EFs - Transport fuels"/>
    <hyperlink ref="A13" location="'Scope 1 Transport by distance '!A1" display="Scope 1 EFs - Transport by distance"/>
    <hyperlink ref="A11" location="'Scope 1 Uncertainties'!A9" display="Scope 1 - Uncertainties"/>
    <hyperlink ref="A26" location="'Transport-background data'!A1" display="Transport - background data"/>
    <hyperlink ref="A27" location="'rental car &amp; taxi by cc'!A1" display="Rental car and taxi by cc"/>
    <hyperlink ref="A28" location="'Calorific values for EFs '!A1" display="Calorific values and derivation of emission factors for scope 1 (stationary fuel combustion and transport)"/>
  </hyperlinks>
  <pageMargins left="0.70866141732283472" right="0.70866141732283472" top="0.74803149606299213" bottom="0.74803149606299213" header="0.31496062992125984" footer="0.31496062992125984"/>
  <pageSetup paperSize="8"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R72"/>
  <sheetViews>
    <sheetView workbookViewId="0">
      <selection activeCell="L20" sqref="L20"/>
    </sheetView>
  </sheetViews>
  <sheetFormatPr defaultColWidth="9.140625" defaultRowHeight="12.75"/>
  <cols>
    <col min="1" max="1" width="9.140625" style="7"/>
    <col min="2" max="2" width="32.7109375" style="7" bestFit="1" customWidth="1"/>
    <col min="3" max="3" width="12" style="7" bestFit="1" customWidth="1"/>
    <col min="4" max="4" width="23.85546875" style="7" customWidth="1"/>
    <col min="5" max="5" width="20.28515625" style="7" bestFit="1" customWidth="1"/>
    <col min="6" max="6" width="15.5703125" style="7" customWidth="1"/>
    <col min="7" max="8" width="9.140625" style="7"/>
    <col min="9" max="9" width="64.42578125" style="7" customWidth="1"/>
    <col min="10" max="16384" width="9.140625" style="7"/>
  </cols>
  <sheetData>
    <row r="1" spans="1:9">
      <c r="B1" s="395" t="s">
        <v>256</v>
      </c>
    </row>
    <row r="2" spans="1:9">
      <c r="D2" s="205"/>
      <c r="E2" s="99"/>
    </row>
    <row r="3" spans="1:9">
      <c r="B3" s="28" t="s">
        <v>453</v>
      </c>
      <c r="E3" s="99"/>
    </row>
    <row r="4" spans="1:9" ht="52.5" customHeight="1">
      <c r="B4" s="318" t="s">
        <v>0</v>
      </c>
      <c r="C4" s="318" t="s">
        <v>2</v>
      </c>
      <c r="D4" s="226" t="s">
        <v>105</v>
      </c>
      <c r="E4" s="319"/>
    </row>
    <row r="5" spans="1:9">
      <c r="B5" s="218" t="s">
        <v>101</v>
      </c>
      <c r="C5" s="228" t="s">
        <v>62</v>
      </c>
      <c r="D5" s="504">
        <f>F17</f>
        <v>0.17983860965404017</v>
      </c>
      <c r="E5" s="319"/>
    </row>
    <row r="6" spans="1:9">
      <c r="B6" s="218" t="s">
        <v>102</v>
      </c>
      <c r="C6" s="228" t="s">
        <v>62</v>
      </c>
      <c r="D6" s="504">
        <f>F18</f>
        <v>0.23068151222182218</v>
      </c>
      <c r="E6" s="319"/>
    </row>
    <row r="7" spans="1:9">
      <c r="B7" s="218" t="s">
        <v>103</v>
      </c>
      <c r="C7" s="228" t="s">
        <v>62</v>
      </c>
      <c r="D7" s="504">
        <f>F19</f>
        <v>0.30709113150940304</v>
      </c>
      <c r="E7" s="319"/>
    </row>
    <row r="8" spans="1:9">
      <c r="B8" s="218" t="s">
        <v>334</v>
      </c>
      <c r="C8" s="228" t="s">
        <v>62</v>
      </c>
      <c r="D8" s="504">
        <f>F18</f>
        <v>0.23068151222182218</v>
      </c>
      <c r="E8" s="319"/>
    </row>
    <row r="9" spans="1:9">
      <c r="B9" s="218" t="s">
        <v>106</v>
      </c>
      <c r="C9" s="228" t="s">
        <v>62</v>
      </c>
      <c r="D9" s="504">
        <f>F20</f>
        <v>0.30709113150940304</v>
      </c>
      <c r="E9" s="319"/>
    </row>
    <row r="10" spans="1:9">
      <c r="B10" s="229" t="s">
        <v>107</v>
      </c>
      <c r="C10" s="228" t="s">
        <v>108</v>
      </c>
      <c r="D10" s="504">
        <f>C27</f>
        <v>0.10236371050313435</v>
      </c>
      <c r="E10" s="319"/>
    </row>
    <row r="11" spans="1:9">
      <c r="B11" s="174"/>
      <c r="C11" s="174"/>
      <c r="D11" s="174"/>
      <c r="E11" s="319"/>
    </row>
    <row r="12" spans="1:9" ht="36" customHeight="1">
      <c r="B12" s="712" t="s">
        <v>335</v>
      </c>
      <c r="C12" s="713"/>
      <c r="D12" s="713"/>
      <c r="E12" s="319"/>
    </row>
    <row r="13" spans="1:9">
      <c r="B13" s="174"/>
      <c r="C13" s="205"/>
      <c r="D13" s="205"/>
      <c r="E13" s="99"/>
    </row>
    <row r="14" spans="1:9">
      <c r="B14" s="174"/>
      <c r="C14" s="205"/>
      <c r="D14" s="205"/>
      <c r="E14" s="99"/>
    </row>
    <row r="15" spans="1:9" ht="13.5" thickBot="1">
      <c r="A15" s="308"/>
      <c r="B15" s="28" t="s">
        <v>333</v>
      </c>
      <c r="C15" s="308"/>
      <c r="D15" s="308"/>
      <c r="E15" s="308"/>
      <c r="F15" s="308"/>
      <c r="G15" s="308"/>
    </row>
    <row r="16" spans="1:9" ht="63.75">
      <c r="A16" s="308"/>
      <c r="B16" s="5" t="s">
        <v>0</v>
      </c>
      <c r="C16" s="309" t="s">
        <v>53</v>
      </c>
      <c r="D16" s="43" t="s">
        <v>54</v>
      </c>
      <c r="E16" s="309" t="s">
        <v>109</v>
      </c>
      <c r="F16" s="44" t="s">
        <v>55</v>
      </c>
      <c r="G16" s="308"/>
      <c r="I16" s="13"/>
    </row>
    <row r="17" spans="1:18">
      <c r="A17" s="308"/>
      <c r="B17" s="310" t="s">
        <v>101</v>
      </c>
      <c r="C17" s="511">
        <f t="array" ref="C17:C19">'Scope 1 Transport by distance '!C14:C16</f>
        <v>7.6088914953764997</v>
      </c>
      <c r="D17" s="510">
        <f>C17/100</f>
        <v>7.6088914953764991E-2</v>
      </c>
      <c r="E17" s="511">
        <f>'Scope 1 Transport fuels'!E9</f>
        <v>2.363532319567418</v>
      </c>
      <c r="F17" s="531">
        <f>D17*E17</f>
        <v>0.17983860965404017</v>
      </c>
      <c r="G17" s="308"/>
      <c r="I17" s="16"/>
    </row>
    <row r="18" spans="1:18">
      <c r="A18" s="308"/>
      <c r="B18" s="310" t="s">
        <v>102</v>
      </c>
      <c r="C18" s="511">
        <v>9.7600320635362543</v>
      </c>
      <c r="D18" s="504">
        <f>C18/100</f>
        <v>9.7600320635362545E-2</v>
      </c>
      <c r="E18" s="511">
        <f>E17</f>
        <v>2.363532319567418</v>
      </c>
      <c r="F18" s="531">
        <f>D18*E18</f>
        <v>0.23068151222182218</v>
      </c>
      <c r="G18" s="308"/>
      <c r="I18"/>
    </row>
    <row r="19" spans="1:18">
      <c r="A19" s="308"/>
      <c r="B19" s="310" t="s">
        <v>103</v>
      </c>
      <c r="C19" s="511">
        <v>12.992889031684912</v>
      </c>
      <c r="D19" s="504">
        <f>C19/100</f>
        <v>0.12992889031684912</v>
      </c>
      <c r="E19" s="511">
        <f>E17</f>
        <v>2.363532319567418</v>
      </c>
      <c r="F19" s="531">
        <f>D19*E19</f>
        <v>0.30709113150940304</v>
      </c>
      <c r="G19" s="308"/>
      <c r="I19" s="15"/>
    </row>
    <row r="20" spans="1:18" ht="13.5" thickBot="1">
      <c r="A20" s="308"/>
      <c r="B20" s="311" t="s">
        <v>321</v>
      </c>
      <c r="C20" s="532">
        <f>C19</f>
        <v>12.992889031684912</v>
      </c>
      <c r="D20" s="533">
        <f>C20/100</f>
        <v>0.12992889031684912</v>
      </c>
      <c r="E20" s="532">
        <f>E17</f>
        <v>2.363532319567418</v>
      </c>
      <c r="F20" s="534">
        <f>D20*E20</f>
        <v>0.30709113150940304</v>
      </c>
      <c r="G20" s="308"/>
      <c r="I20" s="9"/>
    </row>
    <row r="21" spans="1:18">
      <c r="A21" s="308"/>
      <c r="B21" s="308"/>
      <c r="C21" s="308"/>
      <c r="D21" s="308"/>
      <c r="E21" s="308"/>
      <c r="F21" s="308"/>
      <c r="G21" s="308"/>
      <c r="I21" s="9"/>
    </row>
    <row r="22" spans="1:18" ht="13.5" thickBot="1">
      <c r="A22" s="308"/>
      <c r="B22" s="308"/>
      <c r="C22" s="308"/>
      <c r="D22" s="308"/>
      <c r="E22" s="308"/>
      <c r="F22" s="308"/>
      <c r="G22" s="308"/>
      <c r="I22" s="9"/>
      <c r="J22" s="9"/>
      <c r="K22" s="9"/>
      <c r="L22" s="9"/>
      <c r="M22" s="9"/>
      <c r="N22" s="9"/>
      <c r="O22" s="9"/>
      <c r="P22" s="9"/>
      <c r="Q22" s="9"/>
      <c r="R22" s="9"/>
    </row>
    <row r="23" spans="1:18" ht="15">
      <c r="A23" s="308"/>
      <c r="B23" s="413" t="s">
        <v>104</v>
      </c>
      <c r="C23" s="414"/>
      <c r="D23" s="414"/>
      <c r="E23" s="312"/>
      <c r="F23" s="313"/>
      <c r="G23" s="308"/>
      <c r="I23" s="203"/>
      <c r="J23" s="9"/>
      <c r="K23" s="9"/>
      <c r="L23" s="9"/>
      <c r="M23" s="9"/>
      <c r="N23" s="9"/>
      <c r="O23" s="9"/>
      <c r="P23" s="9"/>
      <c r="Q23" s="9"/>
      <c r="R23" s="9"/>
    </row>
    <row r="24" spans="1:18" ht="15">
      <c r="A24" s="308"/>
      <c r="B24" s="415"/>
      <c r="C24" s="416"/>
      <c r="D24" s="416"/>
      <c r="E24" s="314"/>
      <c r="F24" s="315"/>
      <c r="G24" s="308"/>
      <c r="I24" s="204"/>
      <c r="J24" s="9"/>
      <c r="K24" s="9"/>
      <c r="L24" s="9"/>
      <c r="M24" s="9"/>
      <c r="N24" s="9"/>
      <c r="O24" s="9"/>
      <c r="P24" s="9"/>
      <c r="Q24" s="9"/>
      <c r="R24" s="9"/>
    </row>
    <row r="25" spans="1:18" ht="26.25">
      <c r="A25" s="308"/>
      <c r="B25" s="528" t="s">
        <v>452</v>
      </c>
      <c r="C25" s="529">
        <v>3</v>
      </c>
      <c r="D25" s="416"/>
      <c r="E25" s="314"/>
      <c r="F25" s="315"/>
      <c r="G25" s="308"/>
      <c r="I25" s="189"/>
      <c r="J25" s="9"/>
      <c r="K25" s="9"/>
      <c r="L25" s="9"/>
      <c r="M25" s="9"/>
      <c r="N25" s="9"/>
      <c r="O25" s="9"/>
      <c r="P25" s="9"/>
      <c r="Q25" s="9"/>
      <c r="R25" s="9"/>
    </row>
    <row r="26" spans="1:18" ht="15">
      <c r="A26" s="308"/>
      <c r="B26" s="415"/>
      <c r="C26" s="416"/>
      <c r="D26" s="416"/>
      <c r="E26" s="314"/>
      <c r="F26" s="315"/>
      <c r="G26" s="308"/>
      <c r="I26" s="189"/>
      <c r="J26" s="9"/>
      <c r="K26" s="9"/>
      <c r="L26" s="9"/>
      <c r="M26" s="9"/>
      <c r="N26" s="9"/>
      <c r="O26" s="9"/>
      <c r="P26" s="9"/>
      <c r="Q26" s="9"/>
      <c r="R26" s="9"/>
    </row>
    <row r="27" spans="1:18" ht="16.5" thickBot="1">
      <c r="A27" s="308"/>
      <c r="B27" s="417" t="s">
        <v>117</v>
      </c>
      <c r="C27" s="530">
        <f>F20/C25</f>
        <v>0.10236371050313435</v>
      </c>
      <c r="D27" s="418" t="s">
        <v>398</v>
      </c>
      <c r="E27" s="316"/>
      <c r="F27" s="317"/>
      <c r="G27" s="308"/>
      <c r="I27" s="9"/>
      <c r="J27" s="9"/>
      <c r="K27" s="9"/>
      <c r="L27" s="9"/>
      <c r="M27" s="9"/>
      <c r="N27" s="9"/>
      <c r="O27" s="9"/>
      <c r="P27" s="9"/>
      <c r="Q27" s="9"/>
      <c r="R27" s="9"/>
    </row>
    <row r="28" spans="1:18">
      <c r="A28" s="308"/>
      <c r="B28" s="308"/>
      <c r="C28" s="308"/>
      <c r="D28" s="308"/>
      <c r="E28" s="308"/>
      <c r="F28" s="308"/>
      <c r="G28" s="308"/>
      <c r="I28" s="9"/>
      <c r="J28" s="9"/>
      <c r="K28" s="9"/>
      <c r="L28" s="9"/>
      <c r="M28" s="9"/>
      <c r="N28" s="9"/>
      <c r="O28" s="9"/>
      <c r="P28" s="9"/>
      <c r="Q28" s="9"/>
      <c r="R28" s="9"/>
    </row>
    <row r="29" spans="1:18">
      <c r="A29" s="308"/>
      <c r="B29" s="308"/>
      <c r="C29" s="308"/>
      <c r="D29" s="308"/>
      <c r="E29" s="308"/>
      <c r="F29" s="308"/>
      <c r="G29" s="308"/>
      <c r="I29" s="186"/>
      <c r="J29" s="9"/>
      <c r="K29" s="9"/>
      <c r="L29" s="9"/>
      <c r="M29" s="9"/>
      <c r="N29" s="9"/>
      <c r="O29" s="9"/>
      <c r="P29" s="9"/>
      <c r="Q29" s="9"/>
      <c r="R29" s="9"/>
    </row>
    <row r="30" spans="1:18">
      <c r="A30" s="308"/>
      <c r="B30" s="308"/>
      <c r="C30" s="308"/>
      <c r="D30" s="308"/>
      <c r="E30" s="308"/>
      <c r="F30" s="308"/>
      <c r="G30" s="308"/>
      <c r="I30" s="187"/>
      <c r="J30" s="9"/>
      <c r="K30" s="9"/>
      <c r="L30" s="9"/>
      <c r="M30" s="9"/>
      <c r="N30" s="9"/>
      <c r="O30" s="9"/>
      <c r="P30" s="9"/>
      <c r="Q30" s="9"/>
      <c r="R30" s="9"/>
    </row>
    <row r="33" spans="2:7">
      <c r="B33" s="58"/>
      <c r="C33"/>
      <c r="D33"/>
      <c r="E33"/>
    </row>
    <row r="34" spans="2:7">
      <c r="B34"/>
      <c r="C34"/>
      <c r="D34"/>
      <c r="E34"/>
    </row>
    <row r="35" spans="2:7">
      <c r="B35" s="308"/>
      <c r="C35" s="308"/>
      <c r="D35" s="308"/>
      <c r="E35" s="308"/>
      <c r="F35" s="308"/>
      <c r="G35" s="308"/>
    </row>
    <row r="36" spans="2:7">
      <c r="B36" s="308"/>
      <c r="C36" s="308"/>
      <c r="D36" s="308"/>
      <c r="E36" s="308"/>
      <c r="F36" s="308"/>
      <c r="G36" s="308"/>
    </row>
    <row r="37" spans="2:7">
      <c r="B37" s="308"/>
      <c r="C37" s="308"/>
      <c r="D37" s="308"/>
      <c r="E37" s="308"/>
      <c r="F37" s="308"/>
      <c r="G37" s="308"/>
    </row>
    <row r="38" spans="2:7">
      <c r="B38" s="308"/>
      <c r="C38" s="308"/>
      <c r="D38" s="308"/>
      <c r="E38" s="308"/>
      <c r="F38" s="308"/>
      <c r="G38" s="308"/>
    </row>
    <row r="39" spans="2:7">
      <c r="B39" s="308"/>
      <c r="C39" s="308"/>
      <c r="D39" s="308"/>
      <c r="E39" s="308"/>
      <c r="F39" s="308"/>
      <c r="G39" s="308"/>
    </row>
    <row r="40" spans="2:7">
      <c r="B40" s="308"/>
      <c r="C40" s="308"/>
      <c r="D40" s="308"/>
      <c r="E40" s="308"/>
      <c r="F40" s="308"/>
      <c r="G40" s="308"/>
    </row>
    <row r="41" spans="2:7">
      <c r="B41" s="308"/>
      <c r="C41" s="308"/>
      <c r="D41" s="308"/>
      <c r="E41" s="308"/>
      <c r="F41" s="308"/>
      <c r="G41" s="308"/>
    </row>
    <row r="42" spans="2:7">
      <c r="B42" s="308"/>
      <c r="C42" s="308"/>
      <c r="D42" s="308"/>
      <c r="E42" s="308"/>
      <c r="F42" s="308"/>
      <c r="G42" s="308"/>
    </row>
    <row r="43" spans="2:7">
      <c r="B43" s="308"/>
      <c r="C43" s="308"/>
      <c r="D43" s="308"/>
      <c r="E43" s="308"/>
      <c r="F43" s="308"/>
      <c r="G43" s="308"/>
    </row>
    <row r="44" spans="2:7">
      <c r="B44" s="308"/>
      <c r="C44" s="308"/>
      <c r="D44" s="308"/>
      <c r="E44" s="308"/>
      <c r="F44" s="308"/>
      <c r="G44" s="308"/>
    </row>
    <row r="45" spans="2:7">
      <c r="B45" s="308"/>
      <c r="C45" s="308"/>
      <c r="D45" s="308"/>
      <c r="E45" s="308"/>
      <c r="F45" s="308"/>
      <c r="G45" s="308"/>
    </row>
    <row r="46" spans="2:7">
      <c r="B46" s="308"/>
      <c r="C46" s="308"/>
      <c r="D46" s="308"/>
      <c r="E46" s="308"/>
      <c r="F46" s="308"/>
      <c r="G46" s="308"/>
    </row>
    <row r="47" spans="2:7">
      <c r="B47" s="308"/>
      <c r="C47" s="308"/>
      <c r="D47" s="308"/>
      <c r="E47" s="308"/>
      <c r="F47" s="308"/>
      <c r="G47" s="308"/>
    </row>
    <row r="48" spans="2:7">
      <c r="B48" s="308"/>
      <c r="C48" s="308"/>
      <c r="D48" s="308"/>
      <c r="E48" s="308"/>
      <c r="F48" s="308"/>
      <c r="G48" s="308"/>
    </row>
    <row r="49" spans="2:7">
      <c r="B49" s="308"/>
      <c r="C49" s="308"/>
      <c r="D49" s="308"/>
      <c r="E49" s="308"/>
      <c r="F49" s="308"/>
      <c r="G49" s="308"/>
    </row>
    <row r="50" spans="2:7">
      <c r="B50" s="308"/>
      <c r="C50" s="308"/>
      <c r="D50" s="308"/>
      <c r="E50" s="308"/>
      <c r="F50" s="308"/>
      <c r="G50" s="308"/>
    </row>
    <row r="51" spans="2:7">
      <c r="B51" s="308"/>
      <c r="C51" s="308"/>
      <c r="D51" s="308"/>
      <c r="E51" s="308"/>
      <c r="F51" s="308"/>
      <c r="G51" s="308"/>
    </row>
    <row r="52" spans="2:7">
      <c r="B52" s="308"/>
      <c r="C52" s="308"/>
      <c r="D52" s="308"/>
      <c r="E52" s="308"/>
      <c r="F52" s="308"/>
      <c r="G52" s="308"/>
    </row>
    <row r="53" spans="2:7">
      <c r="B53" s="308"/>
      <c r="C53" s="308"/>
      <c r="D53" s="308"/>
      <c r="E53" s="308"/>
      <c r="F53" s="308"/>
      <c r="G53" s="308"/>
    </row>
    <row r="54" spans="2:7">
      <c r="B54" s="308"/>
      <c r="C54" s="308"/>
      <c r="D54" s="308"/>
      <c r="E54" s="308"/>
      <c r="F54" s="308"/>
      <c r="G54" s="308"/>
    </row>
    <row r="55" spans="2:7">
      <c r="B55" s="308"/>
      <c r="C55" s="308"/>
      <c r="D55" s="308"/>
      <c r="E55" s="308"/>
      <c r="F55" s="308"/>
      <c r="G55" s="308"/>
    </row>
    <row r="56" spans="2:7" ht="36" customHeight="1">
      <c r="B56" s="308"/>
      <c r="C56" s="308"/>
      <c r="D56" s="308"/>
      <c r="E56" s="308"/>
      <c r="F56" s="308"/>
      <c r="G56" s="308"/>
    </row>
    <row r="57" spans="2:7">
      <c r="B57" s="308"/>
      <c r="C57" s="308"/>
      <c r="D57" s="308"/>
      <c r="E57" s="308"/>
      <c r="F57" s="308"/>
      <c r="G57" s="308"/>
    </row>
    <row r="58" spans="2:7">
      <c r="B58" s="308"/>
      <c r="C58" s="308"/>
      <c r="D58" s="308"/>
      <c r="E58" s="308"/>
      <c r="F58" s="308"/>
      <c r="G58" s="308"/>
    </row>
    <row r="59" spans="2:7">
      <c r="B59" s="308"/>
      <c r="C59" s="308"/>
      <c r="D59" s="308"/>
      <c r="E59" s="308"/>
      <c r="F59" s="308"/>
      <c r="G59" s="308"/>
    </row>
    <row r="60" spans="2:7">
      <c r="B60" s="308"/>
      <c r="C60" s="308"/>
      <c r="D60" s="308"/>
      <c r="E60" s="308"/>
      <c r="F60" s="308"/>
      <c r="G60" s="308"/>
    </row>
    <row r="61" spans="2:7">
      <c r="B61" s="308"/>
      <c r="C61" s="308"/>
      <c r="D61" s="308"/>
      <c r="E61" s="308"/>
      <c r="F61" s="308"/>
      <c r="G61" s="308"/>
    </row>
    <row r="62" spans="2:7">
      <c r="B62" s="308"/>
      <c r="C62" s="308"/>
      <c r="D62" s="308"/>
      <c r="E62" s="308"/>
      <c r="F62" s="308"/>
      <c r="G62" s="308"/>
    </row>
    <row r="63" spans="2:7">
      <c r="B63" s="308"/>
      <c r="C63" s="308"/>
      <c r="D63" s="308"/>
      <c r="E63" s="308"/>
      <c r="F63" s="308"/>
      <c r="G63" s="308"/>
    </row>
    <row r="64" spans="2:7">
      <c r="B64" s="308"/>
      <c r="C64" s="308"/>
      <c r="D64" s="308"/>
      <c r="E64" s="308"/>
      <c r="F64" s="308"/>
      <c r="G64" s="308"/>
    </row>
    <row r="65" spans="2:7">
      <c r="B65" s="308"/>
      <c r="C65" s="308"/>
      <c r="D65" s="308"/>
      <c r="E65" s="308"/>
      <c r="F65" s="308"/>
      <c r="G65" s="308"/>
    </row>
    <row r="66" spans="2:7">
      <c r="B66" s="308"/>
      <c r="C66" s="308"/>
      <c r="D66" s="308"/>
      <c r="E66" s="308"/>
      <c r="F66" s="308"/>
      <c r="G66" s="308"/>
    </row>
    <row r="67" spans="2:7">
      <c r="B67" s="308"/>
      <c r="C67" s="308"/>
      <c r="D67" s="308"/>
      <c r="E67" s="308"/>
      <c r="F67" s="308"/>
      <c r="G67" s="308"/>
    </row>
    <row r="68" spans="2:7">
      <c r="B68" s="308"/>
      <c r="C68" s="308"/>
      <c r="D68" s="308"/>
      <c r="E68" s="308"/>
      <c r="F68" s="308"/>
      <c r="G68" s="308"/>
    </row>
    <row r="69" spans="2:7">
      <c r="B69" s="308"/>
      <c r="C69" s="308"/>
      <c r="D69" s="308"/>
      <c r="E69" s="308"/>
      <c r="F69" s="308"/>
      <c r="G69" s="308"/>
    </row>
    <row r="70" spans="2:7">
      <c r="B70" s="308"/>
      <c r="C70" s="308"/>
      <c r="D70" s="308"/>
      <c r="E70" s="308"/>
      <c r="F70" s="308"/>
      <c r="G70" s="308"/>
    </row>
    <row r="71" spans="2:7">
      <c r="B71" s="308"/>
      <c r="C71" s="308"/>
      <c r="D71" s="308"/>
      <c r="E71" s="308"/>
      <c r="F71" s="308"/>
      <c r="G71" s="308"/>
    </row>
    <row r="72" spans="2:7">
      <c r="B72" s="308"/>
      <c r="C72" s="308"/>
      <c r="D72" s="308"/>
      <c r="E72" s="308"/>
      <c r="F72" s="308"/>
      <c r="G72" s="308"/>
    </row>
  </sheetData>
  <mergeCells count="1">
    <mergeCell ref="B12:D12"/>
  </mergeCells>
  <pageMargins left="0.74803149606299213" right="0.74803149606299213" top="0.98425196850393704" bottom="0.98425196850393704" header="0.51181102362204722" footer="0.51181102362204722"/>
  <pageSetup paperSize="8"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fitToPage="1"/>
  </sheetPr>
  <dimension ref="A1:Y93"/>
  <sheetViews>
    <sheetView topLeftCell="A91" zoomScale="90" zoomScaleNormal="90" workbookViewId="0">
      <selection activeCell="H71" sqref="H71"/>
    </sheetView>
  </sheetViews>
  <sheetFormatPr defaultRowHeight="12.75"/>
  <cols>
    <col min="1" max="1" width="10.140625" bestFit="1" customWidth="1"/>
    <col min="2" max="3" width="36.28515625" customWidth="1"/>
    <col min="5" max="5" width="18.7109375" customWidth="1"/>
    <col min="6" max="7" width="14.7109375" customWidth="1"/>
    <col min="8" max="8" width="17.140625" customWidth="1"/>
    <col min="10" max="10" width="10.5703125" bestFit="1" customWidth="1"/>
    <col min="11" max="12" width="23.42578125" customWidth="1"/>
    <col min="13" max="13" width="13.85546875" customWidth="1"/>
  </cols>
  <sheetData>
    <row r="1" spans="1:20">
      <c r="B1" s="394" t="s">
        <v>257</v>
      </c>
      <c r="C1" s="56"/>
      <c r="D1" s="56"/>
      <c r="E1" s="56"/>
      <c r="F1" s="56"/>
      <c r="G1" s="56"/>
      <c r="H1" s="56"/>
      <c r="I1" s="56"/>
    </row>
    <row r="2" spans="1:20">
      <c r="A2" s="174"/>
      <c r="B2" s="393" t="s">
        <v>486</v>
      </c>
      <c r="C2" s="174"/>
      <c r="D2" s="174"/>
      <c r="E2" s="319"/>
      <c r="F2" s="56"/>
      <c r="G2" s="56"/>
      <c r="H2" s="56"/>
      <c r="I2" s="56"/>
    </row>
    <row r="3" spans="1:20" ht="13.5" thickBot="1">
      <c r="A3" s="56"/>
      <c r="B3" s="58" t="s">
        <v>344</v>
      </c>
      <c r="C3" s="58"/>
      <c r="D3" s="56"/>
      <c r="E3" s="56"/>
      <c r="F3" s="56"/>
      <c r="G3" s="56"/>
      <c r="H3" s="56"/>
      <c r="I3" s="56"/>
    </row>
    <row r="4" spans="1:20" ht="32.25" customHeight="1">
      <c r="A4" s="56"/>
      <c r="B4" s="714" t="s">
        <v>0</v>
      </c>
      <c r="C4" s="248"/>
      <c r="D4" s="716" t="s">
        <v>2</v>
      </c>
      <c r="E4" s="206" t="s">
        <v>324</v>
      </c>
      <c r="F4" s="56"/>
      <c r="G4" s="56"/>
      <c r="H4" s="56"/>
      <c r="I4" s="56"/>
      <c r="S4" s="106"/>
      <c r="T4" s="106"/>
    </row>
    <row r="5" spans="1:20" ht="18.75" customHeight="1" thickBot="1">
      <c r="A5" s="56"/>
      <c r="B5" s="715"/>
      <c r="C5" s="320" t="s">
        <v>391</v>
      </c>
      <c r="D5" s="717"/>
      <c r="E5" s="207" t="s">
        <v>325</v>
      </c>
      <c r="F5" s="56"/>
      <c r="G5" s="56"/>
      <c r="H5" s="56"/>
      <c r="I5" s="56"/>
      <c r="S5" s="106"/>
      <c r="T5" s="106"/>
    </row>
    <row r="6" spans="1:20" ht="13.5" thickBot="1">
      <c r="A6" s="56"/>
      <c r="B6" s="208" t="s">
        <v>78</v>
      </c>
      <c r="C6" s="321" t="s">
        <v>386</v>
      </c>
      <c r="D6" s="209" t="s">
        <v>79</v>
      </c>
      <c r="E6" s="535">
        <f>E20</f>
        <v>0.15995999999999999</v>
      </c>
      <c r="F6" s="56"/>
      <c r="G6" s="56"/>
      <c r="H6" s="56"/>
      <c r="I6" s="56"/>
      <c r="S6" s="106"/>
      <c r="T6" s="106"/>
    </row>
    <row r="7" spans="1:20" ht="13.5" thickBot="1">
      <c r="A7" s="56"/>
      <c r="B7" s="208" t="s">
        <v>80</v>
      </c>
      <c r="C7" s="321" t="s">
        <v>386</v>
      </c>
      <c r="D7" s="209" t="s">
        <v>79</v>
      </c>
      <c r="E7" s="536">
        <f t="shared" ref="E7:E14" si="0">E21</f>
        <v>9.4229999999999994E-2</v>
      </c>
      <c r="F7" s="56"/>
      <c r="G7" s="56"/>
      <c r="H7" s="56"/>
      <c r="I7" s="56"/>
      <c r="S7" s="106"/>
      <c r="T7" s="106"/>
    </row>
    <row r="8" spans="1:20" ht="13.5" thickBot="1">
      <c r="A8" s="56"/>
      <c r="B8" s="208"/>
      <c r="C8" s="321" t="s">
        <v>387</v>
      </c>
      <c r="D8" s="209" t="s">
        <v>79</v>
      </c>
      <c r="E8" s="536">
        <f t="shared" si="0"/>
        <v>8.9799999999999991E-2</v>
      </c>
      <c r="F8" s="56"/>
      <c r="G8" s="56"/>
      <c r="H8" s="56"/>
      <c r="I8" s="56"/>
      <c r="S8" s="106"/>
      <c r="T8" s="106"/>
    </row>
    <row r="9" spans="1:20" ht="13.5" thickBot="1">
      <c r="A9" s="56"/>
      <c r="B9" s="208"/>
      <c r="C9" s="321" t="s">
        <v>388</v>
      </c>
      <c r="D9" s="209" t="s">
        <v>79</v>
      </c>
      <c r="E9" s="535">
        <f t="shared" si="0"/>
        <v>0.13468999999999998</v>
      </c>
      <c r="F9" s="56"/>
      <c r="G9" s="56"/>
      <c r="H9" s="56"/>
      <c r="I9" s="56"/>
      <c r="S9" s="106"/>
      <c r="T9" s="106"/>
    </row>
    <row r="10" spans="1:20" ht="13.5" thickBot="1">
      <c r="A10" s="56"/>
      <c r="B10" s="208" t="s">
        <v>81</v>
      </c>
      <c r="C10" s="321" t="s">
        <v>386</v>
      </c>
      <c r="D10" s="209" t="s">
        <v>79</v>
      </c>
      <c r="E10" s="535">
        <f t="shared" si="0"/>
        <v>0.11090999999999999</v>
      </c>
      <c r="F10" s="56"/>
      <c r="G10" s="56"/>
      <c r="H10" s="56"/>
      <c r="I10" s="56"/>
      <c r="P10" s="17"/>
      <c r="S10" s="106"/>
      <c r="T10" s="106"/>
    </row>
    <row r="11" spans="1:20" ht="13.5" thickBot="1">
      <c r="A11" s="56"/>
      <c r="B11" s="208"/>
      <c r="C11" s="321" t="s">
        <v>387</v>
      </c>
      <c r="D11" s="209" t="s">
        <v>79</v>
      </c>
      <c r="E11" s="536">
        <f>E25</f>
        <v>8.095999999999999E-2</v>
      </c>
      <c r="F11" s="56"/>
      <c r="G11" s="56"/>
      <c r="H11" s="56"/>
      <c r="I11" s="56"/>
      <c r="S11" s="106"/>
      <c r="T11" s="106"/>
    </row>
    <row r="12" spans="1:20" ht="13.5" thickBot="1">
      <c r="A12" s="56"/>
      <c r="B12" s="208"/>
      <c r="C12" s="321" t="s">
        <v>389</v>
      </c>
      <c r="D12" s="209" t="s">
        <v>79</v>
      </c>
      <c r="E12" s="535">
        <f t="shared" si="0"/>
        <v>0.12953999999999999</v>
      </c>
      <c r="F12" s="56"/>
      <c r="G12" s="56"/>
      <c r="H12" s="56"/>
      <c r="I12" s="56"/>
      <c r="S12" s="106"/>
      <c r="T12" s="106"/>
    </row>
    <row r="13" spans="1:20" ht="13.5" thickBot="1">
      <c r="A13" s="56"/>
      <c r="B13" s="208"/>
      <c r="C13" s="321" t="s">
        <v>388</v>
      </c>
      <c r="D13" s="209" t="s">
        <v>79</v>
      </c>
      <c r="E13" s="535">
        <f t="shared" si="0"/>
        <v>0.23479999999999995</v>
      </c>
      <c r="F13" s="56"/>
      <c r="G13" s="56"/>
      <c r="H13" s="56"/>
      <c r="I13" s="56"/>
      <c r="S13" s="106"/>
      <c r="T13" s="106"/>
    </row>
    <row r="14" spans="1:20" ht="13.5" thickBot="1">
      <c r="A14" s="56"/>
      <c r="B14" s="208"/>
      <c r="C14" s="321" t="s">
        <v>390</v>
      </c>
      <c r="D14" s="209" t="s">
        <v>79</v>
      </c>
      <c r="E14" s="535">
        <f t="shared" si="0"/>
        <v>0.32385999999999998</v>
      </c>
      <c r="F14" s="56"/>
      <c r="G14" s="56"/>
      <c r="H14" s="56"/>
      <c r="I14" s="56"/>
      <c r="S14" s="106"/>
      <c r="T14" s="106"/>
    </row>
    <row r="15" spans="1:20">
      <c r="A15" s="56"/>
      <c r="B15" s="56"/>
      <c r="C15" s="56"/>
      <c r="D15" s="56"/>
      <c r="E15" s="319"/>
      <c r="F15" s="56"/>
      <c r="G15" s="56"/>
      <c r="H15" s="56"/>
      <c r="I15" s="56"/>
      <c r="S15" s="106"/>
      <c r="T15" s="106"/>
    </row>
    <row r="16" spans="1:20" ht="13.5" thickBot="1">
      <c r="A16" s="56"/>
      <c r="G16" s="58"/>
      <c r="I16" s="56"/>
      <c r="S16" s="247"/>
      <c r="T16" s="247"/>
    </row>
    <row r="17" spans="1:20" ht="29.25" customHeight="1" thickTop="1" thickBot="1">
      <c r="A17" s="56"/>
      <c r="E17" s="718" t="s">
        <v>414</v>
      </c>
      <c r="F17" s="719"/>
      <c r="G17" s="719"/>
      <c r="H17" s="720"/>
      <c r="I17" s="56"/>
      <c r="K17" s="106"/>
      <c r="L17" s="106"/>
      <c r="M17" s="106"/>
      <c r="N17" s="106"/>
      <c r="O17" s="106"/>
      <c r="P17" s="106"/>
      <c r="Q17" s="106"/>
      <c r="R17" s="106"/>
      <c r="S17" s="106"/>
      <c r="T17" s="106"/>
    </row>
    <row r="18" spans="1:20" ht="27" customHeight="1">
      <c r="A18" s="56"/>
      <c r="B18" s="388" t="s">
        <v>0</v>
      </c>
      <c r="C18" s="248"/>
      <c r="D18" s="390" t="s">
        <v>2</v>
      </c>
      <c r="E18" s="206" t="s">
        <v>324</v>
      </c>
      <c r="F18" s="721" t="s">
        <v>82</v>
      </c>
      <c r="G18" s="721" t="s">
        <v>441</v>
      </c>
      <c r="H18" s="721" t="s">
        <v>326</v>
      </c>
      <c r="I18" s="56"/>
      <c r="J18" s="343"/>
    </row>
    <row r="19" spans="1:20" ht="15" thickBot="1">
      <c r="A19" s="56"/>
      <c r="B19" s="389"/>
      <c r="C19" s="389" t="s">
        <v>391</v>
      </c>
      <c r="D19" s="391"/>
      <c r="E19" s="344" t="s">
        <v>325</v>
      </c>
      <c r="F19" s="722"/>
      <c r="G19" s="722"/>
      <c r="H19" s="722"/>
      <c r="I19" s="56"/>
      <c r="J19" s="343"/>
    </row>
    <row r="20" spans="1:20" ht="13.5" thickBot="1">
      <c r="A20" s="56"/>
      <c r="B20" s="342" t="s">
        <v>78</v>
      </c>
      <c r="C20" s="396" t="s">
        <v>386</v>
      </c>
      <c r="D20" s="397" t="s">
        <v>79</v>
      </c>
      <c r="E20" s="537">
        <v>0.15995999999999999</v>
      </c>
      <c r="F20" s="538">
        <v>0.15828999999999999</v>
      </c>
      <c r="G20" s="539">
        <v>1.0999999999999999E-4</v>
      </c>
      <c r="H20" s="538">
        <v>1.56E-3</v>
      </c>
      <c r="I20" s="56"/>
      <c r="J20" s="343"/>
    </row>
    <row r="21" spans="1:20" ht="13.5" thickBot="1">
      <c r="A21" s="56"/>
      <c r="B21" s="208" t="s">
        <v>80</v>
      </c>
      <c r="C21" s="396" t="s">
        <v>386</v>
      </c>
      <c r="D21" s="397" t="s">
        <v>79</v>
      </c>
      <c r="E21" s="540">
        <v>9.4229999999999994E-2</v>
      </c>
      <c r="F21" s="540">
        <v>9.3299999999999994E-2</v>
      </c>
      <c r="G21" s="539">
        <v>9.9999999999999991E-6</v>
      </c>
      <c r="H21" s="538">
        <v>9.2000000000000003E-4</v>
      </c>
      <c r="I21" s="446"/>
      <c r="J21" s="343"/>
    </row>
    <row r="22" spans="1:20" ht="13.5" thickBot="1">
      <c r="A22" s="56"/>
      <c r="B22" s="208"/>
      <c r="C22" s="396" t="s">
        <v>387</v>
      </c>
      <c r="D22" s="397" t="s">
        <v>79</v>
      </c>
      <c r="E22" s="540">
        <v>8.9799999999999991E-2</v>
      </c>
      <c r="F22" s="540">
        <v>8.8910000000000003E-2</v>
      </c>
      <c r="G22" s="539">
        <v>9.9999999999999991E-6</v>
      </c>
      <c r="H22" s="538">
        <v>8.7999999999999992E-4</v>
      </c>
      <c r="I22" s="56"/>
      <c r="J22" s="343"/>
      <c r="K22" s="56"/>
    </row>
    <row r="23" spans="1:20" ht="13.5" thickBot="1">
      <c r="A23" s="56"/>
      <c r="B23" s="208"/>
      <c r="C23" s="396" t="s">
        <v>388</v>
      </c>
      <c r="D23" s="397" t="s">
        <v>79</v>
      </c>
      <c r="E23" s="538">
        <v>0.13468999999999998</v>
      </c>
      <c r="F23" s="538">
        <v>0.13336999999999999</v>
      </c>
      <c r="G23" s="539">
        <v>9.9999999999999991E-6</v>
      </c>
      <c r="H23" s="538">
        <v>1.3099999999999997E-3</v>
      </c>
      <c r="I23" s="56"/>
      <c r="J23" s="343"/>
    </row>
    <row r="24" spans="1:20" ht="13.5" thickBot="1">
      <c r="A24" s="56"/>
      <c r="B24" s="208" t="s">
        <v>81</v>
      </c>
      <c r="C24" s="396" t="s">
        <v>386</v>
      </c>
      <c r="D24" s="397" t="s">
        <v>79</v>
      </c>
      <c r="E24" s="538">
        <v>0.11090999999999999</v>
      </c>
      <c r="F24" s="538">
        <v>0.10982</v>
      </c>
      <c r="G24" s="539">
        <v>9.9999999999999991E-6</v>
      </c>
      <c r="H24" s="538">
        <v>1.0799999999999998E-3</v>
      </c>
      <c r="I24" s="56"/>
      <c r="J24" s="343"/>
    </row>
    <row r="25" spans="1:20" ht="13.5" thickBot="1">
      <c r="A25" s="56"/>
      <c r="B25" s="208"/>
      <c r="C25" s="396" t="s">
        <v>387</v>
      </c>
      <c r="D25" s="397" t="s">
        <v>79</v>
      </c>
      <c r="E25" s="540">
        <v>8.095999999999999E-2</v>
      </c>
      <c r="F25" s="540">
        <v>8.0169999999999991E-2</v>
      </c>
      <c r="G25" s="539">
        <v>0</v>
      </c>
      <c r="H25" s="538">
        <v>7.9000000000000001E-4</v>
      </c>
      <c r="I25" s="56"/>
      <c r="J25" s="343"/>
    </row>
    <row r="26" spans="1:20" ht="13.5" thickBot="1">
      <c r="A26" s="56"/>
      <c r="B26" s="208"/>
      <c r="C26" s="396" t="s">
        <v>389</v>
      </c>
      <c r="D26" s="397" t="s">
        <v>79</v>
      </c>
      <c r="E26" s="538">
        <v>0.12953999999999999</v>
      </c>
      <c r="F26" s="538">
        <v>0.12827</v>
      </c>
      <c r="G26" s="539">
        <v>9.9999999999999991E-6</v>
      </c>
      <c r="H26" s="538">
        <v>1.2599999999999998E-3</v>
      </c>
      <c r="I26" s="56"/>
      <c r="J26" s="343"/>
    </row>
    <row r="27" spans="1:20" ht="13.5" thickBot="1">
      <c r="A27" s="56"/>
      <c r="B27" s="208"/>
      <c r="C27" s="396" t="s">
        <v>388</v>
      </c>
      <c r="D27" s="397" t="s">
        <v>79</v>
      </c>
      <c r="E27" s="538">
        <v>0.23479999999999995</v>
      </c>
      <c r="F27" s="538">
        <v>0.23249999999999998</v>
      </c>
      <c r="G27" s="539">
        <v>9.9999999999999991E-6</v>
      </c>
      <c r="H27" s="538">
        <v>2.2899999999999999E-3</v>
      </c>
      <c r="I27" s="56"/>
    </row>
    <row r="28" spans="1:20" ht="13.5" thickBot="1">
      <c r="A28" s="56"/>
      <c r="B28" s="208"/>
      <c r="C28" s="396" t="s">
        <v>390</v>
      </c>
      <c r="D28" s="397" t="s">
        <v>79</v>
      </c>
      <c r="E28" s="538">
        <v>0.32385999999999998</v>
      </c>
      <c r="F28" s="538">
        <v>0.32067999999999997</v>
      </c>
      <c r="G28" s="539">
        <v>1.9999999999999998E-5</v>
      </c>
      <c r="H28" s="538">
        <v>3.16E-3</v>
      </c>
      <c r="I28" s="56"/>
    </row>
    <row r="29" spans="1:20">
      <c r="A29" s="56"/>
      <c r="B29" s="116"/>
      <c r="C29" s="116"/>
      <c r="D29" s="119"/>
      <c r="E29" s="249"/>
      <c r="F29" s="249"/>
      <c r="G29" s="250"/>
      <c r="H29" s="250"/>
      <c r="I29" s="56"/>
    </row>
    <row r="30" spans="1:20">
      <c r="B30" s="116"/>
      <c r="C30" s="116"/>
      <c r="D30" s="119"/>
      <c r="E30" s="249"/>
      <c r="F30" s="249"/>
      <c r="G30" s="250"/>
      <c r="H30" s="250"/>
    </row>
    <row r="31" spans="1:20" ht="12.75" customHeight="1">
      <c r="B31" s="116"/>
      <c r="C31" s="116"/>
      <c r="D31" s="119"/>
      <c r="E31" s="249"/>
      <c r="F31" s="249"/>
      <c r="G31" s="250"/>
      <c r="H31" s="250"/>
    </row>
    <row r="32" spans="1:20" ht="12.75" customHeight="1">
      <c r="B32" s="116"/>
      <c r="C32" s="116"/>
      <c r="D32" s="119"/>
      <c r="E32" s="249"/>
      <c r="F32" s="249"/>
      <c r="G32" s="250"/>
      <c r="H32" s="250"/>
    </row>
    <row r="33" spans="2:25">
      <c r="B33" s="116"/>
      <c r="C33" s="116"/>
      <c r="D33" s="119"/>
      <c r="E33" s="249"/>
      <c r="F33" s="249"/>
      <c r="G33" s="250"/>
      <c r="H33" s="250"/>
    </row>
    <row r="34" spans="2:25">
      <c r="B34" s="116"/>
      <c r="C34" s="116"/>
      <c r="D34" s="119"/>
      <c r="E34" s="249"/>
      <c r="F34" s="249"/>
      <c r="G34" s="250"/>
      <c r="H34" s="250"/>
    </row>
    <row r="35" spans="2:25" ht="12.75" customHeight="1">
      <c r="B35" s="384"/>
      <c r="C35" s="384"/>
      <c r="D35" s="384"/>
      <c r="E35" s="384"/>
      <c r="F35" s="384"/>
      <c r="G35" s="384"/>
      <c r="H35" s="384"/>
      <c r="M35" s="106"/>
      <c r="N35" s="106"/>
    </row>
    <row r="36" spans="2:25" ht="12.75" customHeight="1">
      <c r="B36" s="384"/>
      <c r="C36" s="384"/>
      <c r="D36" s="384"/>
      <c r="E36" s="384"/>
      <c r="F36" s="384"/>
      <c r="G36" s="384"/>
      <c r="H36" s="384"/>
    </row>
    <row r="37" spans="2:25">
      <c r="I37" s="213"/>
      <c r="J37" s="215"/>
      <c r="K37" s="212"/>
      <c r="L37" s="212"/>
      <c r="M37" s="212"/>
      <c r="N37" s="212"/>
      <c r="O37" s="212"/>
      <c r="P37" s="212"/>
      <c r="Q37" s="212"/>
      <c r="R37" s="212"/>
      <c r="S37" s="212"/>
      <c r="T37" s="212"/>
      <c r="U37" s="212"/>
      <c r="V37" s="212"/>
      <c r="W37" s="212"/>
      <c r="X37" s="212"/>
      <c r="Y37" s="99"/>
    </row>
    <row r="38" spans="2:25">
      <c r="I38" s="213"/>
      <c r="J38" s="215"/>
      <c r="K38" s="212"/>
      <c r="L38" s="212"/>
      <c r="M38" s="212"/>
      <c r="N38" s="212"/>
      <c r="O38" s="212"/>
      <c r="P38" s="212"/>
      <c r="Q38" s="212"/>
      <c r="R38" s="212"/>
      <c r="S38" s="212"/>
      <c r="T38" s="212"/>
      <c r="U38" s="212"/>
      <c r="V38" s="212"/>
      <c r="W38" s="212"/>
      <c r="X38" s="212"/>
      <c r="Y38" s="99"/>
    </row>
    <row r="39" spans="2:25">
      <c r="I39" s="213"/>
      <c r="J39" s="213"/>
      <c r="K39" s="213"/>
      <c r="L39" s="213"/>
      <c r="M39" s="213"/>
      <c r="N39" s="213"/>
      <c r="O39" s="213"/>
      <c r="P39" s="213"/>
      <c r="Q39" s="213"/>
      <c r="R39" s="213"/>
      <c r="S39" s="213"/>
      <c r="T39" s="213"/>
      <c r="U39" s="213"/>
      <c r="V39" s="213"/>
      <c r="W39" s="213"/>
      <c r="X39" s="213"/>
      <c r="Y39" s="99"/>
    </row>
    <row r="40" spans="2:25" ht="12.75" customHeight="1">
      <c r="I40" s="106"/>
      <c r="J40" s="106"/>
      <c r="K40" s="214"/>
      <c r="L40" s="214"/>
      <c r="M40" s="214"/>
      <c r="N40" s="214"/>
      <c r="O40" s="214"/>
      <c r="P40" s="214"/>
      <c r="Q40" s="214"/>
      <c r="R40" s="214"/>
      <c r="S40" s="214"/>
      <c r="T40" s="214"/>
      <c r="U40" s="214"/>
      <c r="V40" s="75"/>
      <c r="W40" s="75"/>
      <c r="X40" s="75"/>
      <c r="Y40" s="99"/>
    </row>
    <row r="41" spans="2:25">
      <c r="I41" s="106"/>
      <c r="J41" s="106"/>
      <c r="K41" s="214"/>
      <c r="L41" s="214"/>
      <c r="M41" s="214"/>
      <c r="N41" s="214"/>
      <c r="O41" s="214"/>
      <c r="P41" s="214"/>
      <c r="Q41" s="214"/>
      <c r="R41" s="214"/>
      <c r="S41" s="214"/>
      <c r="T41" s="214"/>
      <c r="U41" s="214"/>
      <c r="V41" s="75"/>
      <c r="W41" s="75"/>
      <c r="X41" s="75"/>
      <c r="Y41" s="99"/>
    </row>
    <row r="42" spans="2:25">
      <c r="I42" s="106"/>
      <c r="J42" s="106"/>
      <c r="K42" s="214"/>
      <c r="L42" s="214"/>
      <c r="M42" s="214"/>
      <c r="N42" s="214"/>
      <c r="O42" s="214"/>
      <c r="P42" s="214"/>
      <c r="Q42" s="214"/>
      <c r="R42" s="214"/>
      <c r="S42" s="214"/>
      <c r="T42" s="214"/>
      <c r="U42" s="214"/>
      <c r="V42" s="75"/>
      <c r="W42" s="75"/>
      <c r="X42" s="75"/>
      <c r="Y42" s="99"/>
    </row>
    <row r="43" spans="2:25">
      <c r="I43" s="106"/>
      <c r="J43" s="106"/>
      <c r="K43" s="214"/>
      <c r="L43" s="214"/>
      <c r="M43" s="214"/>
      <c r="N43" s="214"/>
      <c r="O43" s="214"/>
      <c r="P43" s="214"/>
      <c r="Q43" s="214"/>
      <c r="R43" s="214"/>
      <c r="S43" s="214"/>
      <c r="T43" s="214"/>
      <c r="U43" s="214"/>
      <c r="V43" s="75"/>
      <c r="W43" s="75"/>
      <c r="X43" s="75"/>
      <c r="Y43" s="99"/>
    </row>
    <row r="44" spans="2:25">
      <c r="I44" s="106"/>
      <c r="J44" s="106"/>
      <c r="K44" s="214"/>
      <c r="L44" s="214"/>
      <c r="M44" s="214"/>
      <c r="N44" s="214"/>
      <c r="O44" s="214"/>
      <c r="P44" s="214"/>
      <c r="Q44" s="214"/>
      <c r="R44" s="214"/>
      <c r="S44" s="214"/>
      <c r="T44" s="214"/>
      <c r="U44" s="214"/>
      <c r="V44" s="75"/>
      <c r="W44" s="75"/>
      <c r="X44" s="75"/>
      <c r="Y44" s="99"/>
    </row>
    <row r="45" spans="2:25">
      <c r="K45" s="211"/>
      <c r="L45" s="211"/>
      <c r="M45" s="211"/>
      <c r="N45" s="211"/>
      <c r="O45" s="211"/>
      <c r="P45" s="211"/>
      <c r="Q45" s="211"/>
      <c r="R45" s="211"/>
      <c r="S45" s="211"/>
      <c r="T45" s="211"/>
      <c r="U45" s="211"/>
      <c r="V45" s="99"/>
      <c r="W45" s="99"/>
      <c r="X45" s="99"/>
      <c r="Y45" s="99"/>
    </row>
    <row r="46" spans="2:25">
      <c r="K46" s="210"/>
      <c r="L46" s="210"/>
      <c r="M46" s="210"/>
      <c r="N46" s="210"/>
      <c r="O46" s="210"/>
      <c r="P46" s="210"/>
      <c r="Q46" s="210"/>
      <c r="R46" s="210"/>
      <c r="S46" s="210"/>
      <c r="T46" s="210"/>
      <c r="U46" s="210"/>
      <c r="V46" s="99"/>
      <c r="W46" s="99"/>
      <c r="X46" s="99"/>
      <c r="Y46" s="99"/>
    </row>
    <row r="54" spans="2:5">
      <c r="B54" s="58" t="s">
        <v>415</v>
      </c>
    </row>
    <row r="57" spans="2:5" ht="14.25">
      <c r="B57" s="385" t="s">
        <v>419</v>
      </c>
      <c r="C57" s="385" t="s">
        <v>430</v>
      </c>
      <c r="D57" s="385" t="s">
        <v>431</v>
      </c>
      <c r="E57" s="386" t="s">
        <v>432</v>
      </c>
    </row>
    <row r="58" spans="2:5">
      <c r="B58" s="348" t="s">
        <v>417</v>
      </c>
      <c r="C58" s="350">
        <v>1</v>
      </c>
      <c r="D58" s="349">
        <v>21</v>
      </c>
      <c r="E58" s="351">
        <v>310</v>
      </c>
    </row>
    <row r="59" spans="2:5">
      <c r="B59" s="60" t="s">
        <v>418</v>
      </c>
      <c r="C59" s="352">
        <v>1</v>
      </c>
      <c r="D59" s="352">
        <v>25</v>
      </c>
      <c r="E59" s="352">
        <v>298</v>
      </c>
    </row>
    <row r="60" spans="2:5">
      <c r="B60" s="60" t="s">
        <v>416</v>
      </c>
      <c r="C60" s="387" t="s">
        <v>194</v>
      </c>
      <c r="D60" s="354">
        <f>D59/D58</f>
        <v>1.1904761904761905</v>
      </c>
      <c r="E60" s="353">
        <f>E59/E58</f>
        <v>0.96129032258064517</v>
      </c>
    </row>
    <row r="61" spans="2:5">
      <c r="B61" s="139" t="s">
        <v>436</v>
      </c>
    </row>
    <row r="62" spans="2:5">
      <c r="B62" s="398" t="s">
        <v>438</v>
      </c>
    </row>
    <row r="63" spans="2:5">
      <c r="B63" s="17" t="s">
        <v>437</v>
      </c>
    </row>
    <row r="64" spans="2:5">
      <c r="B64" s="57" t="s">
        <v>420</v>
      </c>
    </row>
    <row r="67" spans="2:8">
      <c r="B67" s="58" t="s">
        <v>344</v>
      </c>
    </row>
    <row r="68" spans="2:8" ht="13.5" thickBot="1">
      <c r="B68" s="393" t="s">
        <v>433</v>
      </c>
      <c r="C68" s="58"/>
      <c r="D68" s="56"/>
      <c r="E68" s="56"/>
      <c r="F68" s="56"/>
      <c r="G68" s="56"/>
      <c r="H68" s="56"/>
    </row>
    <row r="69" spans="2:8" ht="27">
      <c r="B69" s="714" t="s">
        <v>0</v>
      </c>
      <c r="C69" s="248"/>
      <c r="D69" s="716" t="s">
        <v>2</v>
      </c>
      <c r="E69" s="206" t="s">
        <v>324</v>
      </c>
      <c r="F69" s="56"/>
      <c r="G69" s="56"/>
      <c r="H69" s="56"/>
    </row>
    <row r="70" spans="2:8" ht="15" thickBot="1">
      <c r="B70" s="715"/>
      <c r="C70" s="389" t="s">
        <v>391</v>
      </c>
      <c r="D70" s="717"/>
      <c r="E70" s="207" t="s">
        <v>325</v>
      </c>
      <c r="F70" s="56"/>
      <c r="G70" s="56"/>
      <c r="H70" s="56"/>
    </row>
    <row r="71" spans="2:8" ht="13.5" thickBot="1">
      <c r="B71" s="208" t="s">
        <v>78</v>
      </c>
      <c r="C71" s="321" t="s">
        <v>386</v>
      </c>
      <c r="D71" s="209" t="s">
        <v>79</v>
      </c>
      <c r="E71" s="535">
        <f>E85</f>
        <v>0.15992056528417817</v>
      </c>
      <c r="F71" s="56"/>
      <c r="G71" s="56"/>
      <c r="H71" s="56"/>
    </row>
    <row r="72" spans="2:8" ht="13.5" thickBot="1">
      <c r="B72" s="208" t="s">
        <v>80</v>
      </c>
      <c r="C72" s="321" t="s">
        <v>386</v>
      </c>
      <c r="D72" s="209" t="s">
        <v>79</v>
      </c>
      <c r="E72" s="536">
        <f t="shared" ref="E72:E78" si="1">E86</f>
        <v>9.4196291858678963E-2</v>
      </c>
      <c r="F72" s="56"/>
      <c r="G72" s="56"/>
      <c r="H72" s="56"/>
    </row>
    <row r="73" spans="2:8" ht="13.5" thickBot="1">
      <c r="B73" s="208"/>
      <c r="C73" s="321" t="s">
        <v>387</v>
      </c>
      <c r="D73" s="209" t="s">
        <v>79</v>
      </c>
      <c r="E73" s="536">
        <f>E87</f>
        <v>8.9767840245775735E-2</v>
      </c>
      <c r="F73" s="56"/>
      <c r="G73" s="56"/>
      <c r="H73" s="56"/>
    </row>
    <row r="74" spans="2:8" ht="13.5" thickBot="1">
      <c r="B74" s="208"/>
      <c r="C74" s="321" t="s">
        <v>388</v>
      </c>
      <c r="D74" s="209" t="s">
        <v>79</v>
      </c>
      <c r="E74" s="535">
        <f t="shared" si="1"/>
        <v>0.13464119508448541</v>
      </c>
      <c r="F74" s="56"/>
      <c r="G74" s="56"/>
      <c r="H74" s="56"/>
    </row>
    <row r="75" spans="2:8" ht="13.5" thickBot="1">
      <c r="B75" s="208" t="s">
        <v>81</v>
      </c>
      <c r="C75" s="321" t="s">
        <v>386</v>
      </c>
      <c r="D75" s="209" t="s">
        <v>79</v>
      </c>
      <c r="E75" s="535">
        <f>E89</f>
        <v>0.11087009831029186</v>
      </c>
      <c r="F75" s="56"/>
      <c r="G75" s="56"/>
      <c r="H75" s="56"/>
    </row>
    <row r="76" spans="2:8" ht="13.5" thickBot="1">
      <c r="B76" s="208"/>
      <c r="C76" s="321" t="s">
        <v>387</v>
      </c>
      <c r="D76" s="209" t="s">
        <v>79</v>
      </c>
      <c r="E76" s="536">
        <f t="shared" si="1"/>
        <v>8.0929419354838703E-2</v>
      </c>
      <c r="F76" s="56"/>
      <c r="G76" s="56"/>
      <c r="H76" s="56"/>
    </row>
    <row r="77" spans="2:8" ht="13.5" thickBot="1">
      <c r="B77" s="208"/>
      <c r="C77" s="321" t="s">
        <v>389</v>
      </c>
      <c r="D77" s="209" t="s">
        <v>79</v>
      </c>
      <c r="E77" s="535">
        <f t="shared" si="1"/>
        <v>0.12949313056835637</v>
      </c>
      <c r="F77" s="56"/>
      <c r="G77" s="56"/>
      <c r="H77" s="56"/>
    </row>
    <row r="78" spans="2:8" ht="13.5" thickBot="1">
      <c r="B78" s="208"/>
      <c r="C78" s="321" t="s">
        <v>388</v>
      </c>
      <c r="D78" s="209" t="s">
        <v>79</v>
      </c>
      <c r="E78" s="535">
        <f t="shared" si="1"/>
        <v>0.23471325960061443</v>
      </c>
      <c r="F78" s="56"/>
      <c r="G78" s="56"/>
      <c r="H78" s="56"/>
    </row>
    <row r="79" spans="2:8" ht="13.5" thickBot="1">
      <c r="B79" s="208"/>
      <c r="C79" s="321" t="s">
        <v>390</v>
      </c>
      <c r="D79" s="209" t="s">
        <v>79</v>
      </c>
      <c r="E79" s="535">
        <f>E93</f>
        <v>0.32374148694316435</v>
      </c>
      <c r="F79" s="56"/>
      <c r="G79" s="56"/>
      <c r="H79" s="56"/>
    </row>
    <row r="80" spans="2:8">
      <c r="B80" s="56"/>
      <c r="C80" s="56"/>
      <c r="D80" s="56"/>
      <c r="E80" s="319"/>
      <c r="F80" s="56"/>
      <c r="G80" s="56"/>
      <c r="H80" s="56"/>
    </row>
    <row r="81" spans="2:8" ht="13.5" thickBot="1">
      <c r="G81" s="58"/>
    </row>
    <row r="82" spans="2:8" ht="16.5" thickTop="1" thickBot="1">
      <c r="E82" s="718" t="s">
        <v>414</v>
      </c>
      <c r="F82" s="719"/>
      <c r="G82" s="719"/>
      <c r="H82" s="720"/>
    </row>
    <row r="83" spans="2:8" ht="27">
      <c r="B83" s="388" t="s">
        <v>0</v>
      </c>
      <c r="C83" s="248"/>
      <c r="D83" s="390" t="s">
        <v>2</v>
      </c>
      <c r="E83" s="206" t="s">
        <v>324</v>
      </c>
      <c r="F83" s="721" t="s">
        <v>82</v>
      </c>
      <c r="G83" s="721" t="s">
        <v>441</v>
      </c>
      <c r="H83" s="721" t="s">
        <v>326</v>
      </c>
    </row>
    <row r="84" spans="2:8" ht="15" thickBot="1">
      <c r="B84" s="389"/>
      <c r="C84" s="389" t="s">
        <v>391</v>
      </c>
      <c r="D84" s="391"/>
      <c r="E84" s="344" t="s">
        <v>325</v>
      </c>
      <c r="F84" s="722"/>
      <c r="G84" s="722"/>
      <c r="H84" s="722"/>
    </row>
    <row r="85" spans="2:8" ht="13.5" thickBot="1">
      <c r="B85" s="342" t="s">
        <v>78</v>
      </c>
      <c r="C85" s="396" t="s">
        <v>386</v>
      </c>
      <c r="D85" s="397" t="s">
        <v>79</v>
      </c>
      <c r="E85" s="538">
        <f>SUM(F85:H85)</f>
        <v>0.15992056528417817</v>
      </c>
      <c r="F85" s="539">
        <f>F20</f>
        <v>0.15828999999999999</v>
      </c>
      <c r="G85" s="539">
        <f>G20*$D$60</f>
        <v>1.3095238095238093E-4</v>
      </c>
      <c r="H85" s="539">
        <f>H20*$E$60</f>
        <v>1.4996129032258064E-3</v>
      </c>
    </row>
    <row r="86" spans="2:8" ht="13.5" thickBot="1">
      <c r="B86" s="208" t="s">
        <v>80</v>
      </c>
      <c r="C86" s="396" t="s">
        <v>386</v>
      </c>
      <c r="D86" s="397" t="s">
        <v>79</v>
      </c>
      <c r="E86" s="540">
        <f t="shared" ref="E86:E92" si="2">SUM(F86:H86)</f>
        <v>9.4196291858678963E-2</v>
      </c>
      <c r="F86" s="539">
        <f t="shared" ref="F86:F92" si="3">F21</f>
        <v>9.3299999999999994E-2</v>
      </c>
      <c r="G86" s="539">
        <f t="shared" ref="G86:G93" si="4">G21*$D$60</f>
        <v>1.1904761904761903E-5</v>
      </c>
      <c r="H86" s="539">
        <f t="shared" ref="H86:H92" si="5">H21*$E$60</f>
        <v>8.8438709677419363E-4</v>
      </c>
    </row>
    <row r="87" spans="2:8" ht="13.5" thickBot="1">
      <c r="B87" s="208"/>
      <c r="C87" s="396" t="s">
        <v>387</v>
      </c>
      <c r="D87" s="397" t="s">
        <v>79</v>
      </c>
      <c r="E87" s="540">
        <f>SUM(F87:H87)</f>
        <v>8.9767840245775735E-2</v>
      </c>
      <c r="F87" s="539">
        <f t="shared" si="3"/>
        <v>8.8910000000000003E-2</v>
      </c>
      <c r="G87" s="539">
        <f>G22*$D$60</f>
        <v>1.1904761904761903E-5</v>
      </c>
      <c r="H87" s="539">
        <f>H22*$E$60</f>
        <v>8.4593548387096773E-4</v>
      </c>
    </row>
    <row r="88" spans="2:8" ht="13.5" thickBot="1">
      <c r="B88" s="208"/>
      <c r="C88" s="396" t="s">
        <v>388</v>
      </c>
      <c r="D88" s="397" t="s">
        <v>79</v>
      </c>
      <c r="E88" s="538">
        <f>SUM(F88:H88)</f>
        <v>0.13464119508448541</v>
      </c>
      <c r="F88" s="539">
        <f>F23</f>
        <v>0.13336999999999999</v>
      </c>
      <c r="G88" s="539">
        <f t="shared" si="4"/>
        <v>1.1904761904761903E-5</v>
      </c>
      <c r="H88" s="539">
        <f t="shared" si="5"/>
        <v>1.2592903225806449E-3</v>
      </c>
    </row>
    <row r="89" spans="2:8" ht="13.5" thickBot="1">
      <c r="B89" s="208" t="s">
        <v>81</v>
      </c>
      <c r="C89" s="396" t="s">
        <v>386</v>
      </c>
      <c r="D89" s="397" t="s">
        <v>79</v>
      </c>
      <c r="E89" s="538">
        <f t="shared" si="2"/>
        <v>0.11087009831029186</v>
      </c>
      <c r="F89" s="539">
        <f t="shared" si="3"/>
        <v>0.10982</v>
      </c>
      <c r="G89" s="539">
        <f t="shared" si="4"/>
        <v>1.1904761904761903E-5</v>
      </c>
      <c r="H89" s="539">
        <f t="shared" si="5"/>
        <v>1.0381935483870966E-3</v>
      </c>
    </row>
    <row r="90" spans="2:8" ht="13.5" thickBot="1">
      <c r="B90" s="208"/>
      <c r="C90" s="396" t="s">
        <v>387</v>
      </c>
      <c r="D90" s="397" t="s">
        <v>79</v>
      </c>
      <c r="E90" s="540">
        <f t="shared" si="2"/>
        <v>8.0929419354838703E-2</v>
      </c>
      <c r="F90" s="539">
        <f t="shared" si="3"/>
        <v>8.0169999999999991E-2</v>
      </c>
      <c r="G90" s="541">
        <f t="shared" si="4"/>
        <v>0</v>
      </c>
      <c r="H90" s="539">
        <f t="shared" si="5"/>
        <v>7.5941935483870974E-4</v>
      </c>
    </row>
    <row r="91" spans="2:8" ht="13.5" thickBot="1">
      <c r="B91" s="208"/>
      <c r="C91" s="396" t="s">
        <v>389</v>
      </c>
      <c r="D91" s="397" t="s">
        <v>79</v>
      </c>
      <c r="E91" s="538">
        <f t="shared" si="2"/>
        <v>0.12949313056835637</v>
      </c>
      <c r="F91" s="539">
        <f t="shared" si="3"/>
        <v>0.12827</v>
      </c>
      <c r="G91" s="539">
        <f t="shared" si="4"/>
        <v>1.1904761904761903E-5</v>
      </c>
      <c r="H91" s="539">
        <f t="shared" si="5"/>
        <v>1.2112258064516128E-3</v>
      </c>
    </row>
    <row r="92" spans="2:8" ht="13.5" thickBot="1">
      <c r="B92" s="208"/>
      <c r="C92" s="396" t="s">
        <v>388</v>
      </c>
      <c r="D92" s="397" t="s">
        <v>79</v>
      </c>
      <c r="E92" s="538">
        <f t="shared" si="2"/>
        <v>0.23471325960061443</v>
      </c>
      <c r="F92" s="539">
        <f t="shared" si="3"/>
        <v>0.23249999999999998</v>
      </c>
      <c r="G92" s="539">
        <f t="shared" si="4"/>
        <v>1.1904761904761903E-5</v>
      </c>
      <c r="H92" s="539">
        <f t="shared" si="5"/>
        <v>2.2013548387096772E-3</v>
      </c>
    </row>
    <row r="93" spans="2:8" ht="13.5" thickBot="1">
      <c r="B93" s="208"/>
      <c r="C93" s="396" t="s">
        <v>390</v>
      </c>
      <c r="D93" s="397" t="s">
        <v>79</v>
      </c>
      <c r="E93" s="538">
        <f>SUM(F93:H93)</f>
        <v>0.32374148694316435</v>
      </c>
      <c r="F93" s="539">
        <f>F28</f>
        <v>0.32067999999999997</v>
      </c>
      <c r="G93" s="539">
        <f t="shared" si="4"/>
        <v>2.3809523809523807E-5</v>
      </c>
      <c r="H93" s="539">
        <f>H28*$E$60</f>
        <v>3.037677419354839E-3</v>
      </c>
    </row>
  </sheetData>
  <mergeCells count="12">
    <mergeCell ref="B69:B70"/>
    <mergeCell ref="D69:D70"/>
    <mergeCell ref="E82:H82"/>
    <mergeCell ref="F83:F84"/>
    <mergeCell ref="G83:G84"/>
    <mergeCell ref="H83:H84"/>
    <mergeCell ref="B4:B5"/>
    <mergeCell ref="D4:D5"/>
    <mergeCell ref="E17:H17"/>
    <mergeCell ref="F18:F19"/>
    <mergeCell ref="G18:G19"/>
    <mergeCell ref="H18:H19"/>
  </mergeCells>
  <hyperlinks>
    <hyperlink ref="B63" r:id="rId1"/>
  </hyperlinks>
  <pageMargins left="0.70866141732283472" right="0.70866141732283472" top="0.74803149606299213" bottom="0.74803149606299213" header="0.31496062992125984" footer="0.31496062992125984"/>
  <pageSetup paperSize="8" scale="57"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B1:L85"/>
  <sheetViews>
    <sheetView zoomScale="80" zoomScaleNormal="80" workbookViewId="0">
      <selection activeCell="H29" sqref="H29"/>
    </sheetView>
  </sheetViews>
  <sheetFormatPr defaultColWidth="9.140625" defaultRowHeight="12.75"/>
  <cols>
    <col min="1" max="1" width="9.140625" style="7"/>
    <col min="2" max="2" width="28.28515625" style="7" customWidth="1"/>
    <col min="3" max="3" width="20" style="20" customWidth="1"/>
    <col min="4" max="4" width="13.42578125" style="21" bestFit="1" customWidth="1"/>
    <col min="5" max="5" width="8.85546875" style="7" hidden="1" customWidth="1"/>
    <col min="6" max="6" width="55.5703125" style="7" customWidth="1"/>
    <col min="7" max="7" width="13.28515625" style="7" customWidth="1"/>
    <col min="8" max="8" width="78.5703125" style="7" customWidth="1"/>
    <col min="9" max="9" width="17.85546875" style="7" bestFit="1" customWidth="1"/>
    <col min="10" max="16384" width="9.140625" style="7"/>
  </cols>
  <sheetData>
    <row r="1" spans="2:8">
      <c r="B1" s="395" t="s">
        <v>258</v>
      </c>
    </row>
    <row r="3" spans="2:8" ht="13.9" customHeight="1">
      <c r="B3" s="8"/>
      <c r="D3" s="22"/>
      <c r="E3" s="8"/>
      <c r="F3" s="8"/>
    </row>
    <row r="4" spans="2:8" ht="13.9" customHeight="1" thickBot="1">
      <c r="B4" s="175" t="s">
        <v>455</v>
      </c>
      <c r="D4" s="22"/>
      <c r="E4" s="8"/>
      <c r="F4" s="8"/>
      <c r="H4" s="175"/>
    </row>
    <row r="5" spans="2:8" ht="53.25" thickBot="1">
      <c r="B5" s="23" t="s">
        <v>86</v>
      </c>
      <c r="C5" s="24" t="s">
        <v>87</v>
      </c>
      <c r="D5" s="25" t="s">
        <v>487</v>
      </c>
      <c r="E5" s="26" t="s">
        <v>88</v>
      </c>
      <c r="F5" s="27" t="s">
        <v>89</v>
      </c>
      <c r="H5" s="28"/>
    </row>
    <row r="6" spans="2:8" ht="13.5" customHeight="1" thickBot="1">
      <c r="B6" s="723" t="s">
        <v>90</v>
      </c>
      <c r="C6" s="724"/>
      <c r="D6" s="725"/>
      <c r="E6" s="724"/>
      <c r="F6" s="726"/>
    </row>
    <row r="7" spans="2:8">
      <c r="B7" s="49" t="s">
        <v>91</v>
      </c>
      <c r="C7" s="50" t="s">
        <v>92</v>
      </c>
      <c r="D7" s="409">
        <f>0.4*0.5*0.5*(16/12)*0.9*25</f>
        <v>3</v>
      </c>
      <c r="E7" s="51">
        <v>0.12</v>
      </c>
      <c r="F7" s="410" t="s">
        <v>422</v>
      </c>
      <c r="H7" s="17"/>
    </row>
    <row r="8" spans="2:8" ht="15">
      <c r="B8" s="52" t="s">
        <v>93</v>
      </c>
      <c r="C8" s="50" t="s">
        <v>92</v>
      </c>
      <c r="D8" s="412">
        <f>0.15*0.5*0.5*(16/12)*0.9*25</f>
        <v>1.125</v>
      </c>
      <c r="E8" s="53">
        <v>4.4999999999999998E-2</v>
      </c>
      <c r="F8" s="410" t="s">
        <v>423</v>
      </c>
      <c r="H8" s="179"/>
    </row>
    <row r="9" spans="2:8" ht="13.5" thickBot="1">
      <c r="B9" s="54" t="s">
        <v>21</v>
      </c>
      <c r="C9" s="50" t="s">
        <v>92</v>
      </c>
      <c r="D9" s="411">
        <f>0.3*0.5*0.5*(16/12)*0.9*25</f>
        <v>2.25</v>
      </c>
      <c r="E9" s="55">
        <v>0.09</v>
      </c>
      <c r="F9" s="410" t="s">
        <v>424</v>
      </c>
      <c r="H9" s="308"/>
    </row>
    <row r="10" spans="2:8" ht="13.5" customHeight="1" thickBot="1">
      <c r="B10" s="723" t="s">
        <v>94</v>
      </c>
      <c r="C10" s="724"/>
      <c r="D10" s="727"/>
      <c r="E10" s="724"/>
      <c r="F10" s="726"/>
      <c r="H10" s="287"/>
    </row>
    <row r="11" spans="2:8">
      <c r="B11" s="49" t="s">
        <v>91</v>
      </c>
      <c r="C11" s="50" t="s">
        <v>92</v>
      </c>
      <c r="D11" s="542">
        <f>0.4*0.5*0.5*(16/12)*(1-B24)*0.9*25</f>
        <v>0.96302331411381314</v>
      </c>
      <c r="E11" s="51">
        <v>7.3999999999999996E-2</v>
      </c>
      <c r="F11" s="543" t="s">
        <v>489</v>
      </c>
      <c r="H11" s="181"/>
    </row>
    <row r="12" spans="2:8">
      <c r="B12" s="52" t="s">
        <v>93</v>
      </c>
      <c r="C12" s="544" t="s">
        <v>92</v>
      </c>
      <c r="D12" s="542">
        <f>0.15*0.5*0.5*(16/12)*(1-B24)*0.9*25</f>
        <v>0.36113374279267985</v>
      </c>
      <c r="E12" s="53">
        <v>2.8000000000000001E-2</v>
      </c>
      <c r="F12" s="543" t="s">
        <v>490</v>
      </c>
      <c r="H12" s="181"/>
    </row>
    <row r="13" spans="2:8" ht="13.5" thickBot="1">
      <c r="B13" s="54" t="s">
        <v>21</v>
      </c>
      <c r="C13" s="47" t="s">
        <v>92</v>
      </c>
      <c r="D13" s="545">
        <f>0.3*0.5*0.5*(16/12)*(1-B24)*0.9*25</f>
        <v>0.72226748558535969</v>
      </c>
      <c r="E13" s="55">
        <v>5.5E-2</v>
      </c>
      <c r="F13" s="543" t="s">
        <v>491</v>
      </c>
      <c r="H13" s="181"/>
    </row>
    <row r="14" spans="2:8" ht="13.5" customHeight="1" thickBot="1">
      <c r="B14" s="728" t="s">
        <v>95</v>
      </c>
      <c r="C14" s="729"/>
      <c r="D14" s="729"/>
      <c r="E14" s="725"/>
      <c r="F14" s="730"/>
    </row>
    <row r="15" spans="2:8">
      <c r="B15" s="236" t="s">
        <v>96</v>
      </c>
      <c r="C15" s="237" t="s">
        <v>92</v>
      </c>
      <c r="D15" s="409">
        <f>F24*0.9*25</f>
        <v>1.1250000000000002</v>
      </c>
      <c r="E15" s="238" t="s">
        <v>97</v>
      </c>
      <c r="F15" s="449" t="s">
        <v>492</v>
      </c>
      <c r="G15" s="230"/>
    </row>
    <row r="16" spans="2:8" ht="26.25" thickBot="1">
      <c r="B16" s="46" t="s">
        <v>98</v>
      </c>
      <c r="C16" s="47" t="s">
        <v>92</v>
      </c>
      <c r="D16" s="411">
        <f>((D28*0.4)+(D29*0.15)+(0*0.3))*0.5*0.5*(16/12)*0.9*25</f>
        <v>1.8418687500000002</v>
      </c>
      <c r="E16" s="48"/>
      <c r="F16" s="460" t="s">
        <v>425</v>
      </c>
    </row>
    <row r="17" spans="2:12" ht="13.5" customHeight="1" thickBot="1">
      <c r="B17" s="731" t="s">
        <v>99</v>
      </c>
      <c r="C17" s="729"/>
      <c r="D17" s="729"/>
      <c r="E17" s="729"/>
      <c r="F17" s="732"/>
    </row>
    <row r="18" spans="2:12">
      <c r="B18" s="236" t="s">
        <v>96</v>
      </c>
      <c r="C18" s="237" t="s">
        <v>92</v>
      </c>
      <c r="D18" s="546">
        <f>F24*(1-B24)*0.9*25</f>
        <v>0.36113374279267996</v>
      </c>
      <c r="E18" s="547" t="s">
        <v>100</v>
      </c>
      <c r="F18" s="449" t="s">
        <v>488</v>
      </c>
      <c r="H18" s="42"/>
    </row>
    <row r="19" spans="2:12" ht="26.25" thickBot="1">
      <c r="B19" s="46" t="s">
        <v>98</v>
      </c>
      <c r="C19" s="47" t="s">
        <v>92</v>
      </c>
      <c r="D19" s="545">
        <f>((0.536*0.4)+(0.208*0.15)+(0*0.3))*0.5*0.5*(16/12)*(1-B24)*(1-0.1)*25</f>
        <v>0.59129631486588119</v>
      </c>
      <c r="E19" s="548"/>
      <c r="F19" s="460" t="s">
        <v>426</v>
      </c>
    </row>
    <row r="20" spans="2:12">
      <c r="H20" s="28"/>
    </row>
    <row r="22" spans="2:12" ht="13.5" thickBot="1">
      <c r="B22" s="29" t="s">
        <v>365</v>
      </c>
      <c r="C22" s="30"/>
      <c r="D22" s="31"/>
      <c r="E22" s="29"/>
      <c r="F22" s="32"/>
      <c r="H22" s="33"/>
      <c r="I22" s="34"/>
      <c r="J22" s="35"/>
      <c r="K22" s="36"/>
      <c r="L22" s="36"/>
    </row>
    <row r="23" spans="2:12" ht="79.5">
      <c r="B23" s="176" t="s">
        <v>259</v>
      </c>
      <c r="C23" s="447" t="s">
        <v>362</v>
      </c>
      <c r="D23" s="671" t="s">
        <v>363</v>
      </c>
      <c r="E23" s="18"/>
      <c r="F23" s="19" t="s">
        <v>364</v>
      </c>
      <c r="H23" s="37"/>
      <c r="I23" s="41"/>
      <c r="J23" s="39"/>
      <c r="K23" s="40"/>
      <c r="L23" s="40"/>
    </row>
    <row r="24" spans="2:12" ht="15.75" thickBot="1">
      <c r="B24" s="549">
        <f>C24/D24</f>
        <v>0.67899222862872899</v>
      </c>
      <c r="C24" s="550">
        <v>54.17</v>
      </c>
      <c r="D24" s="551">
        <v>79.78</v>
      </c>
      <c r="E24" s="552"/>
      <c r="F24" s="553">
        <v>0.05</v>
      </c>
      <c r="H24" s="340"/>
      <c r="I24" s="341"/>
      <c r="J24" s="39"/>
      <c r="K24" s="40"/>
      <c r="L24" s="40"/>
    </row>
    <row r="25" spans="2:12">
      <c r="H25" s="37"/>
      <c r="I25" s="20"/>
      <c r="J25" s="39"/>
      <c r="K25" s="40"/>
      <c r="L25" s="40"/>
    </row>
    <row r="26" spans="2:12" ht="13.5" thickBot="1">
      <c r="H26" s="37"/>
      <c r="I26" s="20"/>
      <c r="J26" s="39"/>
      <c r="K26" s="40"/>
      <c r="L26" s="40"/>
    </row>
    <row r="27" spans="2:12">
      <c r="B27" s="231" t="s">
        <v>83</v>
      </c>
      <c r="C27" s="232"/>
      <c r="D27" s="233"/>
      <c r="H27" s="37"/>
      <c r="I27" s="38"/>
      <c r="J27" s="39"/>
      <c r="K27" s="40"/>
      <c r="L27" s="40"/>
    </row>
    <row r="28" spans="2:12" ht="14.25">
      <c r="B28" s="234"/>
      <c r="C28" s="554" t="s">
        <v>84</v>
      </c>
      <c r="D28" s="555">
        <f>[1]Sheet1!$C$24</f>
        <v>0.53605000000000003</v>
      </c>
      <c r="E28" s="8"/>
      <c r="F28" s="8"/>
      <c r="H28" s="34"/>
      <c r="I28" s="34"/>
      <c r="J28" s="35"/>
      <c r="K28" s="36"/>
      <c r="L28" s="36"/>
    </row>
    <row r="29" spans="2:12">
      <c r="B29" s="45"/>
      <c r="C29" s="554" t="s">
        <v>85</v>
      </c>
      <c r="D29" s="555">
        <f>[1]Sheet1!$D$24</f>
        <v>0.20775000000000002</v>
      </c>
      <c r="E29" s="8"/>
      <c r="F29" s="8"/>
      <c r="H29" s="33"/>
      <c r="I29" s="34"/>
      <c r="J29" s="35"/>
      <c r="K29" s="36"/>
      <c r="L29" s="36"/>
    </row>
    <row r="30" spans="2:12" ht="13.5" thickBot="1">
      <c r="B30" s="235"/>
      <c r="C30" s="10"/>
      <c r="D30" s="11"/>
      <c r="H30" s="37"/>
      <c r="I30" s="41"/>
      <c r="J30" s="39"/>
      <c r="K30" s="40"/>
      <c r="L30" s="40"/>
    </row>
    <row r="31" spans="2:12">
      <c r="C31" s="7"/>
      <c r="D31" s="7"/>
      <c r="H31" s="37"/>
      <c r="I31" s="41"/>
      <c r="J31" s="39"/>
      <c r="K31" s="40"/>
      <c r="L31" s="40"/>
    </row>
    <row r="32" spans="2:12">
      <c r="C32" s="7"/>
    </row>
    <row r="33" spans="2:5">
      <c r="C33" s="7"/>
      <c r="D33" s="7"/>
    </row>
    <row r="34" spans="2:5">
      <c r="C34" s="7"/>
      <c r="D34" s="7"/>
    </row>
    <row r="35" spans="2:5">
      <c r="B35" s="58"/>
      <c r="C35"/>
      <c r="D35"/>
      <c r="E35"/>
    </row>
    <row r="36" spans="2:5">
      <c r="B36"/>
      <c r="C36"/>
      <c r="D36"/>
      <c r="E36"/>
    </row>
    <row r="37" spans="2:5">
      <c r="C37" s="7"/>
      <c r="D37" s="7"/>
    </row>
    <row r="38" spans="2:5">
      <c r="C38" s="7"/>
      <c r="D38" s="7"/>
    </row>
    <row r="39" spans="2:5">
      <c r="B39" s="58"/>
      <c r="C39" s="459"/>
      <c r="D39" s="459"/>
      <c r="E39" s="459"/>
    </row>
    <row r="40" spans="2:5">
      <c r="B40" s="459"/>
      <c r="C40" s="459"/>
      <c r="D40" s="459"/>
      <c r="E40" s="459"/>
    </row>
    <row r="41" spans="2:5">
      <c r="C41" s="7"/>
      <c r="D41" s="7"/>
    </row>
    <row r="42" spans="2:5">
      <c r="C42" s="7"/>
      <c r="D42" s="7"/>
    </row>
    <row r="43" spans="2:5">
      <c r="B43" s="58"/>
      <c r="C43" s="459"/>
      <c r="D43" s="459"/>
      <c r="E43" s="459"/>
    </row>
    <row r="44" spans="2:5">
      <c r="B44" s="459"/>
      <c r="C44" s="459"/>
      <c r="D44" s="459"/>
      <c r="E44" s="459"/>
    </row>
    <row r="45" spans="2:5">
      <c r="C45" s="7"/>
      <c r="D45" s="7"/>
    </row>
    <row r="46" spans="2:5">
      <c r="C46" s="7"/>
      <c r="D46" s="7"/>
    </row>
    <row r="47" spans="2:5">
      <c r="B47" s="58"/>
      <c r="C47" s="459"/>
      <c r="D47" s="459"/>
      <c r="E47" s="459"/>
    </row>
    <row r="48" spans="2:5">
      <c r="B48" s="459"/>
      <c r="C48" s="459"/>
      <c r="D48" s="459"/>
      <c r="E48" s="459"/>
    </row>
    <row r="49" spans="2:5">
      <c r="C49" s="7"/>
      <c r="D49" s="7"/>
    </row>
    <row r="50" spans="2:5" ht="52.5" customHeight="1">
      <c r="C50" s="7"/>
      <c r="D50" s="7"/>
    </row>
    <row r="51" spans="2:5" ht="13.5" customHeight="1">
      <c r="B51" s="58"/>
      <c r="C51" s="459"/>
      <c r="D51" s="459"/>
      <c r="E51" s="459"/>
    </row>
    <row r="52" spans="2:5">
      <c r="B52" s="459"/>
      <c r="C52" s="459"/>
      <c r="D52" s="459"/>
      <c r="E52" s="459"/>
    </row>
    <row r="53" spans="2:5">
      <c r="C53" s="7"/>
      <c r="D53" s="7"/>
    </row>
    <row r="54" spans="2:5" ht="13.5" customHeight="1">
      <c r="C54" s="7"/>
      <c r="D54" s="7"/>
    </row>
    <row r="55" spans="2:5" ht="13.5" customHeight="1">
      <c r="B55" s="58"/>
      <c r="C55" s="459"/>
      <c r="D55" s="459"/>
      <c r="E55" s="459"/>
    </row>
    <row r="56" spans="2:5">
      <c r="B56" s="459"/>
      <c r="C56" s="459"/>
      <c r="D56" s="459"/>
      <c r="E56" s="459"/>
    </row>
    <row r="57" spans="2:5">
      <c r="C57" s="7"/>
      <c r="D57" s="7"/>
    </row>
    <row r="58" spans="2:5" ht="13.5" customHeight="1">
      <c r="C58" s="7"/>
      <c r="D58" s="7"/>
    </row>
    <row r="59" spans="2:5" ht="13.5" customHeight="1">
      <c r="B59" s="58"/>
      <c r="C59" s="459"/>
      <c r="D59" s="459"/>
      <c r="E59" s="459"/>
    </row>
    <row r="60" spans="2:5">
      <c r="B60" s="459"/>
      <c r="C60" s="459"/>
      <c r="D60" s="459"/>
      <c r="E60" s="459"/>
    </row>
    <row r="61" spans="2:5" ht="13.5" customHeight="1">
      <c r="C61" s="7"/>
      <c r="D61" s="7"/>
    </row>
    <row r="62" spans="2:5" ht="13.5" customHeight="1">
      <c r="C62" s="7"/>
      <c r="D62" s="7"/>
    </row>
    <row r="63" spans="2:5">
      <c r="B63" s="58"/>
      <c r="C63" s="459"/>
      <c r="D63" s="459"/>
      <c r="E63" s="459"/>
    </row>
    <row r="64" spans="2:5">
      <c r="B64" s="459"/>
      <c r="C64" s="459"/>
      <c r="D64" s="459"/>
      <c r="E64" s="459"/>
    </row>
    <row r="65" spans="2:5">
      <c r="C65" s="7"/>
      <c r="D65" s="7"/>
    </row>
    <row r="66" spans="2:5">
      <c r="C66" s="7"/>
      <c r="D66" s="7"/>
    </row>
    <row r="67" spans="2:5">
      <c r="B67" s="58"/>
      <c r="C67" s="459"/>
      <c r="D67" s="459"/>
      <c r="E67" s="459"/>
    </row>
    <row r="68" spans="2:5">
      <c r="B68" s="459"/>
      <c r="C68" s="459"/>
      <c r="D68" s="459"/>
      <c r="E68" s="459"/>
    </row>
    <row r="69" spans="2:5">
      <c r="C69" s="7"/>
      <c r="D69" s="7"/>
    </row>
    <row r="70" spans="2:5">
      <c r="C70" s="7"/>
      <c r="D70" s="7"/>
    </row>
    <row r="71" spans="2:5">
      <c r="B71" s="58"/>
      <c r="C71" s="459"/>
      <c r="D71" s="459"/>
      <c r="E71" s="459"/>
    </row>
    <row r="72" spans="2:5">
      <c r="B72" s="459"/>
      <c r="C72" s="459"/>
      <c r="D72" s="459"/>
      <c r="E72" s="459"/>
    </row>
    <row r="73" spans="2:5">
      <c r="C73" s="7"/>
      <c r="D73" s="7"/>
    </row>
    <row r="74" spans="2:5">
      <c r="C74" s="7"/>
      <c r="D74" s="7"/>
    </row>
    <row r="75" spans="2:5">
      <c r="B75" s="58"/>
      <c r="C75" s="459"/>
      <c r="D75" s="459"/>
      <c r="E75" s="459"/>
    </row>
    <row r="76" spans="2:5">
      <c r="B76" s="459"/>
      <c r="C76" s="459"/>
      <c r="D76" s="459"/>
      <c r="E76" s="459"/>
    </row>
    <row r="77" spans="2:5">
      <c r="C77" s="7"/>
      <c r="D77" s="7"/>
    </row>
    <row r="78" spans="2:5">
      <c r="C78" s="7"/>
      <c r="D78" s="7"/>
    </row>
    <row r="79" spans="2:5">
      <c r="B79" s="58"/>
      <c r="C79" s="459"/>
      <c r="D79" s="459"/>
      <c r="E79" s="459"/>
    </row>
    <row r="80" spans="2:5">
      <c r="B80" s="459"/>
      <c r="C80" s="459"/>
      <c r="D80" s="459"/>
      <c r="E80" s="459"/>
    </row>
    <row r="81" spans="2:5">
      <c r="C81" s="7"/>
      <c r="D81" s="7"/>
    </row>
    <row r="82" spans="2:5">
      <c r="C82" s="7"/>
      <c r="D82" s="7"/>
    </row>
    <row r="83" spans="2:5">
      <c r="B83" s="58"/>
      <c r="C83" s="459"/>
      <c r="D83" s="459"/>
      <c r="E83" s="459"/>
    </row>
    <row r="84" spans="2:5">
      <c r="B84" s="459"/>
      <c r="C84" s="459"/>
      <c r="D84" s="459"/>
      <c r="E84" s="459"/>
    </row>
    <row r="85" spans="2:5">
      <c r="C85" s="7"/>
      <c r="D85" s="7"/>
    </row>
  </sheetData>
  <mergeCells count="4">
    <mergeCell ref="B6:F6"/>
    <mergeCell ref="B10:F10"/>
    <mergeCell ref="B14:F14"/>
    <mergeCell ref="B17:F17"/>
  </mergeCells>
  <hyperlinks>
    <hyperlink ref="E15" location="_ftn2" display="_ftn2"/>
  </hyperlinks>
  <pageMargins left="0.74803149606299213" right="0.74803149606299213" top="0.98425196850393704" bottom="0.98425196850393704" header="0.51181102362204722" footer="0.51181102362204722"/>
  <pageSetup paperSize="8" scale="56"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AN56"/>
  <sheetViews>
    <sheetView zoomScale="90" zoomScaleNormal="90" workbookViewId="0">
      <selection activeCell="E29" sqref="E29"/>
    </sheetView>
  </sheetViews>
  <sheetFormatPr defaultColWidth="9.140625" defaultRowHeight="12.75"/>
  <cols>
    <col min="1" max="1" width="4.42578125" style="168" customWidth="1"/>
    <col min="2" max="3" width="9.140625" style="168"/>
    <col min="4" max="4" width="10" style="150" bestFit="1" customWidth="1"/>
    <col min="5" max="5" width="12.5703125" style="150" customWidth="1"/>
    <col min="6" max="6" width="2" style="150" customWidth="1"/>
    <col min="7" max="7" width="4.28515625" style="150" customWidth="1"/>
    <col min="8" max="8" width="2" style="150" customWidth="1"/>
    <col min="9" max="9" width="7" style="150" customWidth="1"/>
    <col min="10" max="10" width="2.85546875" style="150" customWidth="1"/>
    <col min="11" max="11" width="4.5703125" style="150" customWidth="1"/>
    <col min="12" max="12" width="2" style="150" customWidth="1"/>
    <col min="13" max="13" width="7.42578125" style="150" customWidth="1"/>
    <col min="14" max="14" width="2.28515625" style="150" customWidth="1"/>
    <col min="15" max="15" width="5.85546875" style="150" customWidth="1"/>
    <col min="16" max="16" width="2" style="150" customWidth="1"/>
    <col min="17" max="17" width="7.140625" style="150" customWidth="1"/>
    <col min="18" max="23" width="9.140625" style="150"/>
    <col min="24" max="24" width="12.85546875" style="150" customWidth="1"/>
    <col min="25" max="25" width="11.5703125" style="150" customWidth="1"/>
    <col min="26" max="28" width="9.140625" style="150"/>
    <col min="29" max="29" width="9.140625" style="150" customWidth="1"/>
    <col min="30" max="16384" width="9.140625" style="150"/>
  </cols>
  <sheetData>
    <row r="1" spans="1:40" ht="29.25" customHeight="1">
      <c r="A1" s="590" t="s">
        <v>449</v>
      </c>
      <c r="B1" s="591"/>
      <c r="C1" s="591"/>
      <c r="D1" s="591"/>
      <c r="E1" s="591"/>
      <c r="F1" s="591"/>
      <c r="G1" s="591"/>
      <c r="H1" s="591"/>
      <c r="I1" s="591"/>
      <c r="J1" s="591"/>
      <c r="K1" s="591"/>
      <c r="L1" s="591"/>
      <c r="M1" s="591"/>
      <c r="N1" s="591"/>
      <c r="O1" s="57"/>
      <c r="P1" s="57"/>
      <c r="Q1" s="57"/>
      <c r="R1" s="57"/>
      <c r="S1" s="57"/>
      <c r="T1" s="57"/>
      <c r="U1" s="589"/>
      <c r="V1" s="589"/>
      <c r="W1" s="592" t="s">
        <v>291</v>
      </c>
      <c r="X1" s="57"/>
      <c r="Y1" s="57"/>
      <c r="Z1" s="57"/>
      <c r="AA1" s="57"/>
      <c r="AB1" s="57"/>
      <c r="AC1" s="57"/>
      <c r="AD1" s="57"/>
      <c r="AE1" s="57"/>
      <c r="AF1" s="57"/>
      <c r="AG1" s="57"/>
      <c r="AH1" s="57"/>
      <c r="AI1" s="57"/>
      <c r="AJ1" s="57"/>
      <c r="AK1" s="733"/>
      <c r="AL1" s="733"/>
      <c r="AM1" s="57"/>
      <c r="AN1" s="57"/>
    </row>
    <row r="2" spans="1:40" ht="14.25">
      <c r="A2" s="573"/>
      <c r="B2" s="57"/>
      <c r="C2" s="57"/>
      <c r="D2" s="57"/>
      <c r="E2" s="57"/>
      <c r="F2" s="57"/>
      <c r="G2" s="57"/>
      <c r="H2" s="57"/>
      <c r="I2" s="57"/>
      <c r="J2" s="57"/>
      <c r="K2" s="57"/>
      <c r="L2" s="57"/>
      <c r="M2" s="57"/>
      <c r="N2" s="57"/>
      <c r="O2" s="57"/>
      <c r="P2" s="57"/>
      <c r="Q2" s="57"/>
      <c r="R2" s="57"/>
      <c r="S2" s="57"/>
      <c r="T2" s="57"/>
      <c r="U2" s="589"/>
      <c r="V2" s="589"/>
      <c r="W2" s="593" t="s">
        <v>439</v>
      </c>
      <c r="X2" s="57"/>
      <c r="Y2" s="57"/>
      <c r="Z2" s="57"/>
      <c r="AA2" s="57"/>
      <c r="AB2" s="57"/>
      <c r="AC2" s="57"/>
      <c r="AD2" s="57"/>
      <c r="AE2" s="57"/>
      <c r="AF2" s="57"/>
      <c r="AG2" s="57"/>
      <c r="AH2" s="57"/>
      <c r="AI2" s="57"/>
      <c r="AJ2" s="57"/>
      <c r="AK2" s="594"/>
      <c r="AL2" s="594"/>
      <c r="AM2" s="57"/>
      <c r="AN2" s="57"/>
    </row>
    <row r="3" spans="1:40" ht="16.5" customHeight="1">
      <c r="A3" s="573"/>
      <c r="B3" s="556" t="s">
        <v>260</v>
      </c>
      <c r="C3" s="557"/>
      <c r="D3" s="557"/>
      <c r="E3" s="557"/>
      <c r="F3" s="557"/>
      <c r="G3" s="557"/>
      <c r="H3" s="557"/>
      <c r="I3" s="557"/>
      <c r="J3" s="557"/>
      <c r="K3" s="557"/>
      <c r="L3" s="557"/>
      <c r="M3" s="557"/>
      <c r="N3" s="557"/>
      <c r="O3" s="557"/>
      <c r="P3" s="557"/>
      <c r="Q3" s="557"/>
      <c r="R3" s="557"/>
      <c r="S3" s="557"/>
      <c r="T3" s="595"/>
      <c r="U3" s="589"/>
      <c r="V3" s="589"/>
      <c r="W3" s="593"/>
      <c r="X3" s="57"/>
      <c r="Y3" s="57"/>
      <c r="Z3" s="57"/>
      <c r="AA3" s="57"/>
      <c r="AB3" s="57"/>
      <c r="AC3" s="57"/>
      <c r="AD3" s="57"/>
      <c r="AE3" s="57"/>
      <c r="AF3" s="57"/>
      <c r="AG3" s="57"/>
      <c r="AH3" s="57"/>
      <c r="AI3" s="57"/>
      <c r="AJ3" s="57"/>
      <c r="AK3" s="594"/>
      <c r="AL3" s="594"/>
      <c r="AM3" s="57"/>
      <c r="AN3" s="57"/>
    </row>
    <row r="4" spans="1:40" ht="51">
      <c r="A4" s="573"/>
      <c r="B4" s="558" t="s">
        <v>261</v>
      </c>
      <c r="C4" s="57"/>
      <c r="D4" s="57"/>
      <c r="E4" s="57"/>
      <c r="F4" s="57"/>
      <c r="G4" s="57"/>
      <c r="H4" s="57"/>
      <c r="I4" s="57"/>
      <c r="J4" s="57"/>
      <c r="K4" s="57"/>
      <c r="L4" s="57"/>
      <c r="M4" s="57"/>
      <c r="N4" s="57"/>
      <c r="O4" s="57"/>
      <c r="P4" s="57"/>
      <c r="Q4" s="57"/>
      <c r="R4" s="57"/>
      <c r="S4" s="57"/>
      <c r="T4" s="596"/>
      <c r="U4" s="589"/>
      <c r="V4" s="589"/>
      <c r="W4" s="70" t="s">
        <v>222</v>
      </c>
      <c r="X4" s="408" t="s">
        <v>292</v>
      </c>
      <c r="Y4" s="408" t="s">
        <v>293</v>
      </c>
      <c r="Z4" s="408" t="s">
        <v>294</v>
      </c>
      <c r="AA4" s="408" t="s">
        <v>295</v>
      </c>
      <c r="AB4" s="408" t="s">
        <v>296</v>
      </c>
      <c r="AC4" s="408" t="s">
        <v>297</v>
      </c>
      <c r="AD4" s="408"/>
      <c r="AE4" s="408"/>
      <c r="AF4" s="408" t="s">
        <v>298</v>
      </c>
      <c r="AG4" s="408" t="s">
        <v>299</v>
      </c>
      <c r="AH4" s="408" t="s">
        <v>300</v>
      </c>
      <c r="AI4" s="408" t="s">
        <v>301</v>
      </c>
      <c r="AJ4" s="408" t="s">
        <v>302</v>
      </c>
      <c r="AK4" s="408" t="s">
        <v>303</v>
      </c>
      <c r="AL4" s="57"/>
      <c r="AM4" s="57"/>
      <c r="AN4" s="57"/>
    </row>
    <row r="5" spans="1:40" ht="18.75" customHeight="1">
      <c r="A5" s="573"/>
      <c r="B5" s="558" t="s">
        <v>262</v>
      </c>
      <c r="C5" s="57"/>
      <c r="D5" s="57"/>
      <c r="E5" s="57"/>
      <c r="F5" s="57"/>
      <c r="G5" s="57"/>
      <c r="H5" s="57"/>
      <c r="I5" s="57"/>
      <c r="J5" s="57"/>
      <c r="K5" s="57"/>
      <c r="L5" s="57"/>
      <c r="M5" s="57"/>
      <c r="N5" s="57"/>
      <c r="O5" s="57"/>
      <c r="P5" s="57"/>
      <c r="Q5" s="57"/>
      <c r="R5" s="57"/>
      <c r="S5" s="57"/>
      <c r="T5" s="596"/>
      <c r="U5" s="589"/>
      <c r="V5" s="589"/>
      <c r="W5" s="166">
        <v>2000</v>
      </c>
      <c r="X5" s="166">
        <v>4869</v>
      </c>
      <c r="Y5" s="166">
        <v>11636</v>
      </c>
      <c r="Z5" s="166">
        <v>16742</v>
      </c>
      <c r="AA5" s="166">
        <v>24909</v>
      </c>
      <c r="AB5" s="166">
        <v>12445</v>
      </c>
      <c r="AC5" s="166">
        <v>4296</v>
      </c>
      <c r="AD5" s="57"/>
      <c r="AE5" s="57"/>
      <c r="AF5" s="166">
        <v>4676</v>
      </c>
      <c r="AG5" s="166">
        <v>26205</v>
      </c>
      <c r="AH5" s="166">
        <v>55909</v>
      </c>
      <c r="AI5" s="166">
        <v>28816</v>
      </c>
      <c r="AJ5" s="166">
        <v>4513</v>
      </c>
      <c r="AK5" s="166">
        <v>1846</v>
      </c>
      <c r="AL5" s="57"/>
      <c r="AM5" s="57"/>
      <c r="AN5" s="57"/>
    </row>
    <row r="6" spans="1:40" ht="16.5" customHeight="1">
      <c r="A6" s="573"/>
      <c r="B6" s="558" t="s">
        <v>447</v>
      </c>
      <c r="C6" s="57"/>
      <c r="D6" s="57"/>
      <c r="E6" s="57"/>
      <c r="F6" s="57"/>
      <c r="G6" s="57"/>
      <c r="H6" s="57"/>
      <c r="I6" s="57"/>
      <c r="J6" s="57"/>
      <c r="K6" s="57"/>
      <c r="L6" s="57"/>
      <c r="M6" s="57"/>
      <c r="N6" s="57"/>
      <c r="O6" s="57"/>
      <c r="P6" s="57"/>
      <c r="Q6" s="57"/>
      <c r="R6" s="57"/>
      <c r="S6" s="57"/>
      <c r="T6" s="596"/>
      <c r="U6" s="589"/>
      <c r="V6" s="589"/>
      <c r="W6" s="166">
        <v>2001</v>
      </c>
      <c r="X6" s="166">
        <v>3561</v>
      </c>
      <c r="Y6" s="166">
        <v>8978</v>
      </c>
      <c r="Z6" s="166">
        <v>18434</v>
      </c>
      <c r="AA6" s="166">
        <v>27139</v>
      </c>
      <c r="AB6" s="166">
        <v>13020</v>
      </c>
      <c r="AC6" s="166">
        <v>4877</v>
      </c>
      <c r="AD6" s="57"/>
      <c r="AE6" s="57"/>
      <c r="AF6" s="166">
        <v>6166</v>
      </c>
      <c r="AG6" s="166">
        <v>28972</v>
      </c>
      <c r="AH6" s="166">
        <v>61130</v>
      </c>
      <c r="AI6" s="166">
        <v>31387</v>
      </c>
      <c r="AJ6" s="166">
        <v>5419</v>
      </c>
      <c r="AK6" s="166">
        <v>1645</v>
      </c>
      <c r="AL6" s="57"/>
      <c r="AM6" s="57"/>
      <c r="AN6" s="57"/>
    </row>
    <row r="7" spans="1:40" ht="12" customHeight="1">
      <c r="A7" s="573"/>
      <c r="B7" s="559" t="s">
        <v>263</v>
      </c>
      <c r="C7" s="57"/>
      <c r="D7" s="57"/>
      <c r="E7" s="57"/>
      <c r="F7" s="57"/>
      <c r="G7" s="57"/>
      <c r="H7" s="57"/>
      <c r="I7" s="57"/>
      <c r="J7" s="57"/>
      <c r="K7" s="57"/>
      <c r="L7" s="57"/>
      <c r="M7" s="57"/>
      <c r="N7" s="57"/>
      <c r="O7" s="57"/>
      <c r="P7" s="57"/>
      <c r="Q7" s="57"/>
      <c r="R7" s="57"/>
      <c r="S7" s="57"/>
      <c r="T7" s="596"/>
      <c r="U7" s="589"/>
      <c r="V7" s="589"/>
      <c r="W7" s="166">
        <v>2002</v>
      </c>
      <c r="X7" s="166">
        <v>4503</v>
      </c>
      <c r="Y7" s="166">
        <v>5897</v>
      </c>
      <c r="Z7" s="166">
        <v>22181</v>
      </c>
      <c r="AA7" s="166">
        <v>31371</v>
      </c>
      <c r="AB7" s="166">
        <v>13768</v>
      </c>
      <c r="AC7" s="166">
        <v>6194</v>
      </c>
      <c r="AD7" s="57"/>
      <c r="AE7" s="57"/>
      <c r="AF7" s="166">
        <v>7736</v>
      </c>
      <c r="AG7" s="166">
        <v>29565</v>
      </c>
      <c r="AH7" s="166">
        <v>57427</v>
      </c>
      <c r="AI7" s="166">
        <v>39842</v>
      </c>
      <c r="AJ7" s="166">
        <v>7762</v>
      </c>
      <c r="AK7" s="166">
        <v>2356</v>
      </c>
      <c r="AL7" s="57"/>
      <c r="AM7" s="57"/>
      <c r="AN7" s="57"/>
    </row>
    <row r="8" spans="1:40" ht="15" customHeight="1">
      <c r="A8" s="573"/>
      <c r="B8" s="560" t="s">
        <v>448</v>
      </c>
      <c r="C8" s="57"/>
      <c r="D8" s="57"/>
      <c r="E8" s="57"/>
      <c r="F8" s="57"/>
      <c r="G8" s="57"/>
      <c r="H8" s="57"/>
      <c r="I8" s="57"/>
      <c r="J8" s="57"/>
      <c r="K8" s="57"/>
      <c r="L8" s="57"/>
      <c r="M8" s="57"/>
      <c r="N8" s="57"/>
      <c r="O8" s="57"/>
      <c r="P8" s="57"/>
      <c r="Q8" s="57"/>
      <c r="R8" s="57"/>
      <c r="S8" s="57"/>
      <c r="T8" s="596"/>
      <c r="U8" s="589"/>
      <c r="V8" s="589"/>
      <c r="W8" s="166">
        <v>2003</v>
      </c>
      <c r="X8" s="166">
        <v>5707</v>
      </c>
      <c r="Y8" s="166">
        <v>6155</v>
      </c>
      <c r="Z8" s="166">
        <v>22101</v>
      </c>
      <c r="AA8" s="166">
        <v>32429</v>
      </c>
      <c r="AB8" s="166">
        <v>17926</v>
      </c>
      <c r="AC8" s="166">
        <v>6993</v>
      </c>
      <c r="AD8" s="57"/>
      <c r="AE8" s="57"/>
      <c r="AF8" s="166">
        <v>9487</v>
      </c>
      <c r="AG8" s="166">
        <v>29834</v>
      </c>
      <c r="AH8" s="166">
        <v>63972</v>
      </c>
      <c r="AI8" s="166">
        <v>50721</v>
      </c>
      <c r="AJ8" s="166">
        <v>9403</v>
      </c>
      <c r="AK8" s="166">
        <v>3483</v>
      </c>
      <c r="AL8" s="57"/>
      <c r="AM8" s="57"/>
      <c r="AN8" s="57"/>
    </row>
    <row r="9" spans="1:40" ht="20.25" customHeight="1">
      <c r="A9" s="573"/>
      <c r="B9" s="561" t="s">
        <v>392</v>
      </c>
      <c r="C9" s="57"/>
      <c r="D9" s="57"/>
      <c r="E9" s="57"/>
      <c r="F9" s="57"/>
      <c r="G9" s="57"/>
      <c r="H9" s="57"/>
      <c r="I9" s="57"/>
      <c r="J9" s="57"/>
      <c r="K9" s="57"/>
      <c r="L9" s="57"/>
      <c r="M9" s="57"/>
      <c r="N9" s="57"/>
      <c r="O9" s="57"/>
      <c r="P9" s="57"/>
      <c r="Q9" s="57"/>
      <c r="R9" s="57"/>
      <c r="S9" s="57"/>
      <c r="T9" s="596"/>
      <c r="U9" s="589"/>
      <c r="V9" s="589"/>
      <c r="W9" s="166">
        <v>2004</v>
      </c>
      <c r="X9" s="166">
        <v>6116</v>
      </c>
      <c r="Y9" s="166">
        <v>6586</v>
      </c>
      <c r="Z9" s="166">
        <v>21840</v>
      </c>
      <c r="AA9" s="166">
        <v>34375</v>
      </c>
      <c r="AB9" s="166">
        <v>21491</v>
      </c>
      <c r="AC9" s="166">
        <v>6788</v>
      </c>
      <c r="AD9" s="57"/>
      <c r="AE9" s="57"/>
      <c r="AF9" s="166">
        <v>9261</v>
      </c>
      <c r="AG9" s="166">
        <v>27058</v>
      </c>
      <c r="AH9" s="166">
        <v>61170</v>
      </c>
      <c r="AI9" s="166">
        <v>54279</v>
      </c>
      <c r="AJ9" s="166">
        <v>9884</v>
      </c>
      <c r="AK9" s="166">
        <v>3644</v>
      </c>
      <c r="AL9" s="57"/>
      <c r="AM9" s="57"/>
      <c r="AN9" s="57"/>
    </row>
    <row r="10" spans="1:40">
      <c r="A10" s="573"/>
      <c r="B10" s="559" t="s">
        <v>264</v>
      </c>
      <c r="C10" s="57"/>
      <c r="D10" s="57"/>
      <c r="E10" s="57"/>
      <c r="F10" s="57"/>
      <c r="G10" s="57"/>
      <c r="H10" s="57"/>
      <c r="I10" s="57"/>
      <c r="J10" s="57"/>
      <c r="K10" s="57"/>
      <c r="L10" s="57"/>
      <c r="M10" s="57"/>
      <c r="N10" s="57"/>
      <c r="O10" s="57"/>
      <c r="P10" s="57"/>
      <c r="Q10" s="57"/>
      <c r="R10" s="57"/>
      <c r="S10" s="57"/>
      <c r="T10" s="596"/>
      <c r="U10" s="589"/>
      <c r="V10" s="589"/>
      <c r="W10" s="166">
        <v>2005</v>
      </c>
      <c r="X10" s="166">
        <v>6065</v>
      </c>
      <c r="Y10" s="166">
        <v>8483</v>
      </c>
      <c r="Z10" s="166">
        <v>24046</v>
      </c>
      <c r="AA10" s="166">
        <v>36637</v>
      </c>
      <c r="AB10" s="166">
        <v>20430</v>
      </c>
      <c r="AC10" s="166">
        <v>5728</v>
      </c>
      <c r="AD10" s="57"/>
      <c r="AE10" s="57"/>
      <c r="AF10" s="166">
        <v>10200</v>
      </c>
      <c r="AG10" s="166">
        <v>26769</v>
      </c>
      <c r="AH10" s="166">
        <v>64049</v>
      </c>
      <c r="AI10" s="166">
        <v>50584</v>
      </c>
      <c r="AJ10" s="166">
        <v>8593</v>
      </c>
      <c r="AK10" s="166">
        <v>3344</v>
      </c>
      <c r="AL10" s="57"/>
      <c r="AM10" s="57"/>
      <c r="AN10" s="57"/>
    </row>
    <row r="11" spans="1:40" ht="15.75" customHeight="1">
      <c r="A11" s="573"/>
      <c r="B11" s="562" t="s">
        <v>265</v>
      </c>
      <c r="C11" s="563"/>
      <c r="D11" s="563"/>
      <c r="E11" s="563"/>
      <c r="F11" s="563"/>
      <c r="G11" s="563"/>
      <c r="H11" s="563"/>
      <c r="I11" s="563"/>
      <c r="J11" s="563"/>
      <c r="K11" s="563"/>
      <c r="L11" s="563"/>
      <c r="M11" s="563"/>
      <c r="N11" s="563"/>
      <c r="O11" s="563"/>
      <c r="P11" s="563"/>
      <c r="Q11" s="563"/>
      <c r="R11" s="563"/>
      <c r="S11" s="563"/>
      <c r="T11" s="597"/>
      <c r="U11" s="589"/>
      <c r="V11" s="589"/>
      <c r="W11" s="166">
        <v>2006</v>
      </c>
      <c r="X11" s="166">
        <v>5609</v>
      </c>
      <c r="Y11" s="166">
        <v>9270</v>
      </c>
      <c r="Z11" s="166">
        <v>24680</v>
      </c>
      <c r="AA11" s="166">
        <v>36356</v>
      </c>
      <c r="AB11" s="166">
        <v>18324</v>
      </c>
      <c r="AC11" s="166">
        <v>4657</v>
      </c>
      <c r="AD11" s="57"/>
      <c r="AE11" s="57"/>
      <c r="AF11" s="166">
        <v>11728</v>
      </c>
      <c r="AG11" s="166">
        <v>23499</v>
      </c>
      <c r="AH11" s="166">
        <v>51962</v>
      </c>
      <c r="AI11" s="166">
        <v>38176</v>
      </c>
      <c r="AJ11" s="166">
        <v>5863</v>
      </c>
      <c r="AK11" s="166">
        <v>2731</v>
      </c>
      <c r="AL11" s="57"/>
      <c r="AM11" s="57"/>
      <c r="AN11" s="57"/>
    </row>
    <row r="12" spans="1:40">
      <c r="A12" s="573"/>
      <c r="B12" s="57"/>
      <c r="C12" s="57"/>
      <c r="D12" s="57"/>
      <c r="E12" s="57"/>
      <c r="F12" s="57"/>
      <c r="G12" s="57"/>
      <c r="H12" s="57"/>
      <c r="I12" s="57"/>
      <c r="J12" s="57"/>
      <c r="K12" s="57"/>
      <c r="L12" s="57"/>
      <c r="M12" s="57"/>
      <c r="N12" s="57"/>
      <c r="O12" s="57"/>
      <c r="P12" s="57"/>
      <c r="Q12" s="57"/>
      <c r="R12" s="57"/>
      <c r="S12" s="57"/>
      <c r="T12" s="57"/>
      <c r="U12" s="589"/>
      <c r="V12" s="589"/>
      <c r="W12" s="166">
        <v>2007</v>
      </c>
      <c r="X12" s="166">
        <v>4731</v>
      </c>
      <c r="Y12" s="166">
        <v>11249</v>
      </c>
      <c r="Z12" s="166">
        <v>23109</v>
      </c>
      <c r="AA12" s="166">
        <v>38774</v>
      </c>
      <c r="AB12" s="166">
        <v>18249</v>
      </c>
      <c r="AC12" s="166">
        <v>4965</v>
      </c>
      <c r="AD12" s="57"/>
      <c r="AE12" s="57"/>
      <c r="AF12" s="166">
        <v>12831</v>
      </c>
      <c r="AG12" s="166">
        <v>21290</v>
      </c>
      <c r="AH12" s="166">
        <v>50065</v>
      </c>
      <c r="AI12" s="166">
        <v>37797</v>
      </c>
      <c r="AJ12" s="166">
        <v>5758</v>
      </c>
      <c r="AK12" s="166">
        <v>3477</v>
      </c>
      <c r="AL12" s="57"/>
      <c r="AM12" s="57"/>
      <c r="AN12" s="57"/>
    </row>
    <row r="13" spans="1:40">
      <c r="A13" s="57"/>
      <c r="B13" s="57"/>
      <c r="C13" s="57"/>
      <c r="D13" s="57"/>
      <c r="E13" s="57"/>
      <c r="F13" s="57"/>
      <c r="G13" s="57"/>
      <c r="H13" s="57"/>
      <c r="I13" s="57"/>
      <c r="J13" s="57"/>
      <c r="K13" s="57"/>
      <c r="L13" s="57"/>
      <c r="M13" s="57"/>
      <c r="N13" s="57"/>
      <c r="O13" s="57"/>
      <c r="P13" s="57"/>
      <c r="Q13" s="57"/>
      <c r="R13" s="57"/>
      <c r="S13" s="57"/>
      <c r="T13" s="57"/>
      <c r="U13" s="589"/>
      <c r="V13" s="589"/>
      <c r="W13" s="166">
        <v>2008</v>
      </c>
      <c r="X13" s="166">
        <v>4429</v>
      </c>
      <c r="Y13" s="166">
        <v>15640</v>
      </c>
      <c r="Z13" s="166">
        <v>22073</v>
      </c>
      <c r="AA13" s="166">
        <v>35125</v>
      </c>
      <c r="AB13" s="166">
        <v>14446</v>
      </c>
      <c r="AC13" s="166">
        <v>3658</v>
      </c>
      <c r="AD13" s="57"/>
      <c r="AE13" s="57"/>
      <c r="AF13" s="166">
        <v>10938</v>
      </c>
      <c r="AG13" s="166">
        <v>17610</v>
      </c>
      <c r="AH13" s="166">
        <v>37681</v>
      </c>
      <c r="AI13" s="166">
        <v>25871</v>
      </c>
      <c r="AJ13" s="166">
        <v>3998</v>
      </c>
      <c r="AK13" s="166">
        <v>3102</v>
      </c>
      <c r="AL13" s="57"/>
      <c r="AM13" s="57"/>
      <c r="AN13" s="57"/>
    </row>
    <row r="14" spans="1:40" ht="42">
      <c r="A14" s="574"/>
      <c r="B14" s="575" t="s">
        <v>68</v>
      </c>
      <c r="C14" s="575" t="s">
        <v>266</v>
      </c>
      <c r="D14" s="575" t="s">
        <v>267</v>
      </c>
      <c r="E14" s="598" t="s">
        <v>53</v>
      </c>
      <c r="F14" s="57"/>
      <c r="G14" s="57"/>
      <c r="H14" s="57"/>
      <c r="I14" s="57"/>
      <c r="J14" s="599"/>
      <c r="K14" s="57"/>
      <c r="L14" s="57"/>
      <c r="M14" s="57"/>
      <c r="N14" s="57"/>
      <c r="O14" s="57"/>
      <c r="P14" s="57"/>
      <c r="Q14" s="57"/>
      <c r="R14" s="57"/>
      <c r="S14" s="57"/>
      <c r="T14" s="57"/>
      <c r="U14" s="589"/>
      <c r="V14" s="589"/>
      <c r="W14" s="166">
        <v>2009</v>
      </c>
      <c r="X14" s="166">
        <v>2929</v>
      </c>
      <c r="Y14" s="166">
        <v>12219</v>
      </c>
      <c r="Z14" s="166">
        <v>17774</v>
      </c>
      <c r="AA14" s="166">
        <v>25287</v>
      </c>
      <c r="AB14" s="166">
        <v>9961</v>
      </c>
      <c r="AC14" s="166">
        <v>2092</v>
      </c>
      <c r="AD14" s="70"/>
      <c r="AE14" s="70"/>
      <c r="AF14" s="166">
        <v>10560</v>
      </c>
      <c r="AG14" s="166">
        <v>15133</v>
      </c>
      <c r="AH14" s="166">
        <v>27244</v>
      </c>
      <c r="AI14" s="166">
        <v>18827</v>
      </c>
      <c r="AJ14" s="166">
        <v>2186</v>
      </c>
      <c r="AK14" s="166">
        <v>1603</v>
      </c>
      <c r="AL14" s="57"/>
      <c r="AM14" s="57"/>
      <c r="AN14" s="57"/>
    </row>
    <row r="15" spans="1:40">
      <c r="A15" s="576"/>
      <c r="B15" s="251" t="s">
        <v>60</v>
      </c>
      <c r="C15" s="564">
        <v>6.19</v>
      </c>
      <c r="D15" s="565">
        <v>7927</v>
      </c>
      <c r="E15" s="406">
        <f>C15*D$24</f>
        <v>7.6088914953764997</v>
      </c>
      <c r="F15" s="57"/>
      <c r="G15" s="57"/>
      <c r="H15" s="57"/>
      <c r="I15" s="57"/>
      <c r="J15" s="57"/>
      <c r="K15" s="57"/>
      <c r="L15" s="57"/>
      <c r="M15" s="57"/>
      <c r="N15" s="57"/>
      <c r="O15" s="57"/>
      <c r="P15" s="57"/>
      <c r="Q15" s="57"/>
      <c r="R15" s="57"/>
      <c r="S15" s="57"/>
      <c r="T15" s="57"/>
      <c r="U15" s="589"/>
      <c r="V15" s="589"/>
      <c r="W15" s="166">
        <v>2010</v>
      </c>
      <c r="X15" s="166">
        <v>3205</v>
      </c>
      <c r="Y15" s="166">
        <v>12653</v>
      </c>
      <c r="Z15" s="166">
        <v>20411</v>
      </c>
      <c r="AA15" s="166">
        <v>33028</v>
      </c>
      <c r="AB15" s="166">
        <v>9353</v>
      </c>
      <c r="AC15" s="166">
        <v>2378</v>
      </c>
      <c r="AD15" s="57"/>
      <c r="AE15" s="57"/>
      <c r="AF15" s="166">
        <v>11449</v>
      </c>
      <c r="AG15" s="166">
        <v>19091</v>
      </c>
      <c r="AH15" s="166">
        <v>34381</v>
      </c>
      <c r="AI15" s="166">
        <v>24425</v>
      </c>
      <c r="AJ15" s="166">
        <v>3281</v>
      </c>
      <c r="AK15" s="166">
        <v>2142</v>
      </c>
      <c r="AL15" s="57"/>
      <c r="AM15" s="57"/>
      <c r="AN15" s="57"/>
    </row>
    <row r="16" spans="1:40">
      <c r="A16" s="577"/>
      <c r="B16" s="252" t="s">
        <v>63</v>
      </c>
      <c r="C16" s="566">
        <v>7.94</v>
      </c>
      <c r="D16" s="567">
        <v>15159</v>
      </c>
      <c r="E16" s="407">
        <f>C16*D$24</f>
        <v>9.7600320635362543</v>
      </c>
      <c r="F16" s="57"/>
      <c r="G16" s="57"/>
      <c r="H16" s="57"/>
      <c r="I16" s="57"/>
      <c r="J16" s="57"/>
      <c r="K16" s="57"/>
      <c r="L16" s="57"/>
      <c r="M16" s="57"/>
      <c r="N16" s="57"/>
      <c r="O16" s="57"/>
      <c r="P16" s="57"/>
      <c r="Q16" s="57"/>
      <c r="R16" s="57"/>
      <c r="S16" s="57"/>
      <c r="T16" s="57"/>
      <c r="U16" s="589"/>
      <c r="V16" s="589"/>
      <c r="W16" s="166">
        <v>2011</v>
      </c>
      <c r="X16" s="166">
        <v>4663</v>
      </c>
      <c r="Y16" s="166">
        <v>14103</v>
      </c>
      <c r="Z16" s="166">
        <v>19556</v>
      </c>
      <c r="AA16" s="166">
        <v>35338</v>
      </c>
      <c r="AB16" s="166">
        <v>8643</v>
      </c>
      <c r="AC16" s="166">
        <v>2273</v>
      </c>
      <c r="AD16" s="57"/>
      <c r="AE16" s="57"/>
      <c r="AF16" s="166">
        <v>10830</v>
      </c>
      <c r="AG16" s="166">
        <v>16520</v>
      </c>
      <c r="AH16" s="166">
        <v>30540</v>
      </c>
      <c r="AI16" s="166">
        <v>23223</v>
      </c>
      <c r="AJ16" s="166">
        <v>3237</v>
      </c>
      <c r="AK16" s="166">
        <v>2312</v>
      </c>
      <c r="AL16" s="57"/>
      <c r="AM16" s="57"/>
      <c r="AN16" s="57"/>
    </row>
    <row r="17" spans="1:40">
      <c r="A17" s="578"/>
      <c r="B17" s="253" t="s">
        <v>65</v>
      </c>
      <c r="C17" s="568">
        <v>10.57</v>
      </c>
      <c r="D17" s="569">
        <v>5902</v>
      </c>
      <c r="E17" s="254">
        <f>C17*D$24</f>
        <v>12.992889031684912</v>
      </c>
      <c r="F17" s="57"/>
      <c r="G17" s="57"/>
      <c r="H17" s="57"/>
      <c r="I17" s="57"/>
      <c r="J17" s="57"/>
      <c r="K17" s="57"/>
      <c r="L17" s="57"/>
      <c r="M17" s="57"/>
      <c r="N17" s="57"/>
      <c r="O17" s="57"/>
      <c r="P17" s="57"/>
      <c r="Q17" s="57"/>
      <c r="R17" s="57"/>
      <c r="S17" s="57"/>
      <c r="T17" s="57"/>
      <c r="U17" s="589"/>
      <c r="V17" s="589"/>
      <c r="W17" s="166">
        <v>2012</v>
      </c>
      <c r="X17" s="166">
        <v>4689</v>
      </c>
      <c r="Y17" s="166">
        <v>17805</v>
      </c>
      <c r="Z17" s="166">
        <v>27577</v>
      </c>
      <c r="AA17" s="166">
        <v>36151</v>
      </c>
      <c r="AB17" s="166">
        <v>12424</v>
      </c>
      <c r="AC17" s="166">
        <v>2012</v>
      </c>
      <c r="AD17" s="70"/>
      <c r="AE17" s="70"/>
      <c r="AF17" s="166">
        <v>13068</v>
      </c>
      <c r="AG17" s="166">
        <v>19573</v>
      </c>
      <c r="AH17" s="166">
        <v>26493</v>
      </c>
      <c r="AI17" s="166">
        <v>20550</v>
      </c>
      <c r="AJ17" s="166">
        <v>2661</v>
      </c>
      <c r="AK17" s="166">
        <v>2361</v>
      </c>
      <c r="AL17" s="57"/>
      <c r="AM17" s="57"/>
      <c r="AN17" s="57"/>
    </row>
    <row r="18" spans="1:40">
      <c r="A18" s="578"/>
      <c r="B18" s="579" t="s">
        <v>67</v>
      </c>
      <c r="C18" s="580"/>
      <c r="D18" s="570">
        <f>SUM(D15:D17)</f>
        <v>28988</v>
      </c>
      <c r="E18" s="254"/>
      <c r="F18" s="57"/>
      <c r="G18" s="57"/>
      <c r="H18" s="57"/>
      <c r="I18" s="57"/>
      <c r="J18" s="57"/>
      <c r="K18" s="57"/>
      <c r="L18" s="57"/>
      <c r="M18" s="57"/>
      <c r="N18" s="57"/>
      <c r="O18" s="57"/>
      <c r="P18" s="57"/>
      <c r="Q18" s="57"/>
      <c r="R18" s="57"/>
      <c r="S18" s="57"/>
      <c r="T18" s="57"/>
      <c r="U18" s="589"/>
      <c r="V18" s="589"/>
      <c r="W18" s="166">
        <v>2013</v>
      </c>
      <c r="X18" s="166">
        <v>6182</v>
      </c>
      <c r="Y18" s="166">
        <v>17869</v>
      </c>
      <c r="Z18" s="166">
        <v>30587</v>
      </c>
      <c r="AA18" s="166">
        <v>41196</v>
      </c>
      <c r="AB18" s="166">
        <v>14031</v>
      </c>
      <c r="AC18" s="166">
        <v>2401</v>
      </c>
      <c r="AD18" s="589" t="s">
        <v>450</v>
      </c>
      <c r="AE18" s="70">
        <f>SUM(X18:AC18)</f>
        <v>112266</v>
      </c>
      <c r="AF18" s="166">
        <v>17669</v>
      </c>
      <c r="AG18" s="166">
        <v>24320</v>
      </c>
      <c r="AH18" s="166">
        <v>30612</v>
      </c>
      <c r="AI18" s="166">
        <v>27455</v>
      </c>
      <c r="AJ18" s="166">
        <v>3946</v>
      </c>
      <c r="AK18" s="166">
        <v>3060</v>
      </c>
      <c r="AL18" s="57" t="s">
        <v>304</v>
      </c>
      <c r="AM18" s="57">
        <f>SUM(AF18:AK18)</f>
        <v>107062</v>
      </c>
      <c r="AN18" s="57"/>
    </row>
    <row r="19" spans="1:40" ht="38.25">
      <c r="A19" s="578"/>
      <c r="B19" s="581"/>
      <c r="C19" s="581"/>
      <c r="D19" s="571"/>
      <c r="E19" s="57"/>
      <c r="F19" s="57"/>
      <c r="G19" s="57"/>
      <c r="H19" s="57"/>
      <c r="I19" s="57"/>
      <c r="J19" s="57"/>
      <c r="K19" s="57"/>
      <c r="L19" s="57"/>
      <c r="M19" s="57"/>
      <c r="N19" s="57"/>
      <c r="O19" s="57"/>
      <c r="P19" s="57"/>
      <c r="Q19" s="57"/>
      <c r="R19" s="57"/>
      <c r="S19" s="57"/>
      <c r="T19" s="57"/>
      <c r="U19" s="589"/>
      <c r="V19" s="589"/>
      <c r="W19" s="70"/>
      <c r="X19" s="70" t="s">
        <v>305</v>
      </c>
      <c r="Y19" s="57">
        <f>X18+Y18</f>
        <v>24051</v>
      </c>
      <c r="Z19" s="70" t="s">
        <v>306</v>
      </c>
      <c r="AA19" s="70">
        <f>Z18+AA18</f>
        <v>71783</v>
      </c>
      <c r="AB19" s="70" t="s">
        <v>307</v>
      </c>
      <c r="AC19" s="70">
        <f>AB18+AC18</f>
        <v>16432</v>
      </c>
      <c r="AD19" s="70"/>
      <c r="AE19" s="70"/>
      <c r="AF19" s="70" t="s">
        <v>305</v>
      </c>
      <c r="AG19" s="70">
        <f>AF18+AG18</f>
        <v>41989</v>
      </c>
      <c r="AH19" s="70" t="s">
        <v>306</v>
      </c>
      <c r="AI19" s="70">
        <f>AH18+AI18</f>
        <v>58067</v>
      </c>
      <c r="AJ19" s="70" t="s">
        <v>307</v>
      </c>
      <c r="AK19" s="70">
        <f>AJ18+AK18</f>
        <v>7006</v>
      </c>
      <c r="AL19" s="57"/>
      <c r="AM19" s="57"/>
      <c r="AN19" s="57"/>
    </row>
    <row r="20" spans="1:40">
      <c r="A20" s="578"/>
      <c r="B20" s="582"/>
      <c r="C20" s="581"/>
      <c r="D20" s="57"/>
      <c r="E20" s="57"/>
      <c r="F20" s="57"/>
      <c r="G20" s="57"/>
      <c r="H20" s="57"/>
      <c r="I20" s="57"/>
      <c r="J20" s="57"/>
      <c r="K20" s="57"/>
      <c r="L20" s="57"/>
      <c r="M20" s="57"/>
      <c r="N20" s="57"/>
      <c r="O20" s="57"/>
      <c r="P20" s="57"/>
      <c r="Q20" s="57"/>
      <c r="R20" s="57"/>
      <c r="S20" s="57"/>
      <c r="T20" s="57"/>
      <c r="U20" s="589"/>
      <c r="V20" s="589"/>
      <c r="W20" s="70"/>
      <c r="X20" s="70"/>
      <c r="Y20" s="600">
        <f>Y19/AE18</f>
        <v>0.21423226978782534</v>
      </c>
      <c r="Z20" s="70"/>
      <c r="AA20" s="601">
        <f>AA19/AE18</f>
        <v>0.63940106532699126</v>
      </c>
      <c r="AB20" s="57"/>
      <c r="AC20" s="601">
        <f>AC19/AE18</f>
        <v>0.14636666488518341</v>
      </c>
      <c r="AD20" s="57" t="s">
        <v>304</v>
      </c>
      <c r="AE20" s="583">
        <f>SUM(Y20:AC20)</f>
        <v>1</v>
      </c>
      <c r="AF20" s="70"/>
      <c r="AG20" s="584">
        <f>AG19/AM18</f>
        <v>0.39219330855018586</v>
      </c>
      <c r="AH20" s="70"/>
      <c r="AI20" s="584">
        <f>AI19/AM18</f>
        <v>0.54236797369748369</v>
      </c>
      <c r="AJ20" s="70"/>
      <c r="AK20" s="584">
        <f>AK19/AM18</f>
        <v>6.5438717752330428E-2</v>
      </c>
      <c r="AL20" s="57" t="s">
        <v>304</v>
      </c>
      <c r="AM20" s="583">
        <f>SUM(AG20:AK20)</f>
        <v>1</v>
      </c>
      <c r="AN20" s="57"/>
    </row>
    <row r="21" spans="1:40">
      <c r="A21" s="578"/>
      <c r="B21" s="585" t="s">
        <v>268</v>
      </c>
      <c r="C21" s="586"/>
      <c r="D21" s="57"/>
      <c r="E21" s="57"/>
      <c r="F21" s="57"/>
      <c r="G21" s="57"/>
      <c r="H21" s="57"/>
      <c r="I21" s="57"/>
      <c r="J21" s="57"/>
      <c r="K21" s="57"/>
      <c r="L21" s="57"/>
      <c r="M21" s="57"/>
      <c r="N21" s="57"/>
      <c r="O21" s="57"/>
      <c r="P21" s="57"/>
      <c r="Q21" s="57"/>
      <c r="R21" s="57"/>
      <c r="S21" s="57"/>
      <c r="T21" s="57"/>
      <c r="U21" s="589"/>
      <c r="V21" s="589"/>
      <c r="W21" s="70"/>
      <c r="X21" s="70"/>
      <c r="Y21" s="57"/>
      <c r="Z21" s="70"/>
      <c r="AA21" s="70"/>
      <c r="AB21" s="70"/>
      <c r="AC21" s="57"/>
      <c r="AD21" s="584"/>
      <c r="AE21" s="584"/>
      <c r="AF21" s="70"/>
      <c r="AG21" s="70"/>
      <c r="AH21" s="70"/>
      <c r="AI21" s="70"/>
      <c r="AJ21" s="70"/>
      <c r="AK21" s="70"/>
      <c r="AL21" s="57"/>
      <c r="AM21" s="57"/>
      <c r="AN21" s="57"/>
    </row>
    <row r="22" spans="1:40" ht="26.25" customHeight="1">
      <c r="A22" s="578"/>
      <c r="B22" s="587" t="s">
        <v>412</v>
      </c>
      <c r="C22" s="586"/>
      <c r="D22" s="57"/>
      <c r="E22" s="170">
        <v>9.83</v>
      </c>
      <c r="F22" s="57"/>
      <c r="G22" s="57"/>
      <c r="H22" s="57"/>
      <c r="I22" s="57"/>
      <c r="J22" s="57"/>
      <c r="K22" s="57"/>
      <c r="L22" s="57"/>
      <c r="M22" s="57"/>
      <c r="N22" s="57"/>
      <c r="O22" s="57"/>
      <c r="P22" s="57"/>
      <c r="Q22" s="57"/>
      <c r="R22" s="57"/>
      <c r="S22" s="57"/>
      <c r="T22" s="57"/>
      <c r="U22" s="589"/>
      <c r="V22" s="589"/>
      <c r="W22" s="70"/>
      <c r="X22" s="70"/>
      <c r="Y22" s="57"/>
      <c r="Z22" s="70"/>
      <c r="AA22" s="70"/>
      <c r="AB22" s="70"/>
      <c r="AC22" s="584"/>
      <c r="AD22" s="584"/>
      <c r="AE22" s="584"/>
      <c r="AF22" s="70"/>
      <c r="AG22" s="70"/>
      <c r="AH22" s="70"/>
      <c r="AI22" s="70"/>
      <c r="AJ22" s="70"/>
      <c r="AK22" s="70"/>
      <c r="AL22" s="57"/>
      <c r="AM22" s="57"/>
      <c r="AN22" s="57"/>
    </row>
    <row r="23" spans="1:40" ht="12.75" customHeight="1">
      <c r="A23" s="578"/>
      <c r="B23" s="587" t="s">
        <v>413</v>
      </c>
      <c r="C23" s="586"/>
      <c r="D23" s="57"/>
      <c r="E23" s="57"/>
      <c r="F23" s="57"/>
      <c r="G23" s="257">
        <f>C15</f>
        <v>6.19</v>
      </c>
      <c r="H23" s="256" t="s">
        <v>269</v>
      </c>
      <c r="I23" s="255">
        <f>D15</f>
        <v>7927</v>
      </c>
      <c r="J23" s="256" t="s">
        <v>270</v>
      </c>
      <c r="K23" s="257">
        <f>C16</f>
        <v>7.94</v>
      </c>
      <c r="L23" s="256" t="s">
        <v>269</v>
      </c>
      <c r="M23" s="255">
        <f>D16</f>
        <v>15159</v>
      </c>
      <c r="N23" s="256" t="s">
        <v>270</v>
      </c>
      <c r="O23" s="257">
        <f>C17</f>
        <v>10.57</v>
      </c>
      <c r="P23" s="256" t="s">
        <v>269</v>
      </c>
      <c r="Q23" s="255">
        <f>D17</f>
        <v>5902</v>
      </c>
      <c r="R23" s="256" t="s">
        <v>271</v>
      </c>
      <c r="S23" s="57"/>
      <c r="T23" s="57"/>
      <c r="U23" s="589"/>
      <c r="V23" s="589"/>
      <c r="W23" s="70"/>
      <c r="X23" s="70" t="s">
        <v>308</v>
      </c>
      <c r="Y23" s="57"/>
      <c r="Z23" s="70"/>
      <c r="AA23" s="70"/>
      <c r="AB23" s="70"/>
      <c r="AC23" s="584"/>
      <c r="AD23" s="584"/>
      <c r="AE23" s="584"/>
      <c r="AF23" s="70"/>
      <c r="AG23" s="70"/>
      <c r="AH23" s="70"/>
      <c r="AI23" s="70"/>
      <c r="AJ23" s="70"/>
      <c r="AK23" s="70"/>
      <c r="AL23" s="57"/>
      <c r="AM23" s="57"/>
      <c r="AN23" s="57"/>
    </row>
    <row r="24" spans="1:40">
      <c r="A24" s="578"/>
      <c r="B24" s="585" t="s">
        <v>272</v>
      </c>
      <c r="C24" s="586"/>
      <c r="D24" s="572">
        <f>E22*D18/(SUMPRODUCT(C15:C17,D15:D17))</f>
        <v>1.2292231818055734</v>
      </c>
      <c r="E24" s="57"/>
      <c r="F24" s="57"/>
      <c r="G24" s="57"/>
      <c r="H24" s="57"/>
      <c r="I24" s="57"/>
      <c r="J24" s="57"/>
      <c r="K24" s="57"/>
      <c r="L24" s="57"/>
      <c r="M24" s="57"/>
      <c r="N24" s="57"/>
      <c r="O24" s="57"/>
      <c r="P24" s="57"/>
      <c r="Q24" s="57"/>
      <c r="R24" s="57"/>
      <c r="S24" s="57"/>
      <c r="T24" s="57"/>
      <c r="U24" s="589"/>
      <c r="V24" s="589"/>
      <c r="W24" s="70"/>
      <c r="X24" s="70" t="s">
        <v>310</v>
      </c>
      <c r="Y24" s="57" t="s">
        <v>318</v>
      </c>
      <c r="Z24" s="70"/>
      <c r="AA24" s="70"/>
      <c r="AB24" s="70"/>
      <c r="AC24" s="584"/>
      <c r="AD24" s="584"/>
      <c r="AE24" s="584"/>
      <c r="AF24" s="70"/>
      <c r="AG24" s="70"/>
      <c r="AH24" s="70"/>
      <c r="AI24" s="70"/>
      <c r="AJ24" s="70"/>
      <c r="AK24" s="70"/>
      <c r="AL24" s="57"/>
      <c r="AM24" s="57"/>
      <c r="AN24" s="57"/>
    </row>
    <row r="25" spans="1:40">
      <c r="A25" s="578"/>
      <c r="B25" s="586"/>
      <c r="C25" s="586"/>
      <c r="D25" s="57"/>
      <c r="E25" s="57"/>
      <c r="F25" s="57"/>
      <c r="G25" s="57"/>
      <c r="H25" s="57"/>
      <c r="I25" s="57"/>
      <c r="J25" s="57"/>
      <c r="K25" s="57"/>
      <c r="L25" s="57"/>
      <c r="M25" s="57"/>
      <c r="N25" s="57"/>
      <c r="O25" s="57"/>
      <c r="P25" s="57"/>
      <c r="Q25" s="57"/>
      <c r="R25" s="57"/>
      <c r="S25" s="57"/>
      <c r="T25" s="57"/>
      <c r="U25" s="589"/>
      <c r="V25" s="589"/>
      <c r="W25" s="589"/>
      <c r="X25" s="70" t="s">
        <v>309</v>
      </c>
      <c r="Y25" s="57" t="s">
        <v>317</v>
      </c>
      <c r="Z25" s="70"/>
      <c r="AA25" s="70"/>
      <c r="AB25" s="70"/>
      <c r="AC25" s="584"/>
      <c r="AD25" s="584"/>
      <c r="AE25" s="584"/>
      <c r="AF25" s="70"/>
      <c r="AG25" s="70"/>
      <c r="AH25" s="70"/>
      <c r="AI25" s="70"/>
      <c r="AJ25" s="70"/>
      <c r="AK25" s="70"/>
      <c r="AL25" s="57"/>
      <c r="AM25" s="57"/>
      <c r="AN25" s="589"/>
    </row>
    <row r="26" spans="1:40">
      <c r="A26" s="578"/>
      <c r="B26" s="586"/>
      <c r="C26" s="586"/>
      <c r="D26" s="57"/>
      <c r="E26" s="57"/>
      <c r="F26" s="57"/>
      <c r="G26" s="57"/>
      <c r="H26" s="57"/>
      <c r="I26" s="57"/>
      <c r="J26" s="57"/>
      <c r="K26" s="57"/>
      <c r="L26" s="57"/>
      <c r="M26" s="57"/>
      <c r="N26" s="57"/>
      <c r="O26" s="57"/>
      <c r="P26" s="57"/>
      <c r="Q26" s="57"/>
      <c r="R26" s="57"/>
      <c r="S26" s="57"/>
      <c r="T26" s="57"/>
      <c r="U26" s="589"/>
      <c r="V26" s="589"/>
      <c r="W26" s="589"/>
      <c r="X26" s="589" t="s">
        <v>315</v>
      </c>
      <c r="Y26" s="589" t="s">
        <v>316</v>
      </c>
      <c r="Z26" s="589"/>
      <c r="AA26" s="589"/>
      <c r="AB26" s="589"/>
      <c r="AC26" s="589"/>
      <c r="AD26" s="589"/>
      <c r="AE26" s="589"/>
      <c r="AF26" s="589"/>
      <c r="AG26" s="589"/>
      <c r="AH26" s="589"/>
      <c r="AI26" s="589"/>
      <c r="AJ26" s="589"/>
      <c r="AK26" s="589"/>
      <c r="AL26" s="589"/>
      <c r="AM26" s="589"/>
      <c r="AN26" s="589"/>
    </row>
    <row r="27" spans="1:40">
      <c r="A27" s="578"/>
      <c r="B27" s="581"/>
      <c r="C27" s="581"/>
      <c r="D27" s="57"/>
      <c r="E27" s="57"/>
      <c r="F27" s="57"/>
      <c r="G27" s="57"/>
      <c r="H27" s="57"/>
      <c r="I27" s="57"/>
      <c r="J27" s="57"/>
      <c r="K27" s="57"/>
      <c r="L27" s="57"/>
      <c r="M27" s="57"/>
      <c r="N27" s="57"/>
      <c r="O27" s="57"/>
      <c r="P27" s="57"/>
      <c r="Q27" s="57"/>
      <c r="R27" s="57"/>
      <c r="S27" s="57"/>
      <c r="T27" s="57"/>
      <c r="U27" s="589"/>
      <c r="V27" s="589"/>
      <c r="W27" s="589"/>
      <c r="X27" s="589"/>
      <c r="Y27" s="589"/>
      <c r="Z27" s="589"/>
      <c r="AA27" s="589"/>
      <c r="AB27" s="589"/>
      <c r="AC27" s="589"/>
      <c r="AD27" s="589"/>
      <c r="AE27" s="589"/>
      <c r="AF27" s="589"/>
      <c r="AG27" s="170"/>
      <c r="AH27" s="170"/>
      <c r="AI27" s="170"/>
      <c r="AJ27" s="589"/>
      <c r="AK27" s="589"/>
      <c r="AL27" s="589"/>
      <c r="AM27" s="589"/>
      <c r="AN27" s="589"/>
    </row>
    <row r="28" spans="1:40">
      <c r="A28" s="578"/>
      <c r="B28" s="57"/>
      <c r="C28" s="602"/>
      <c r="D28" s="57"/>
      <c r="E28" s="57"/>
      <c r="F28" s="57"/>
      <c r="G28" s="57"/>
      <c r="H28" s="57"/>
      <c r="I28" s="57"/>
      <c r="J28" s="57"/>
      <c r="K28" s="57"/>
      <c r="L28" s="57"/>
      <c r="M28" s="57"/>
      <c r="N28" s="57"/>
      <c r="O28" s="57"/>
      <c r="P28" s="57"/>
      <c r="Q28" s="57"/>
      <c r="R28" s="57"/>
      <c r="S28" s="57"/>
      <c r="T28" s="57"/>
      <c r="U28" s="589"/>
      <c r="V28" s="589"/>
      <c r="W28" s="589"/>
      <c r="X28" s="603"/>
      <c r="Y28" s="589"/>
      <c r="Z28" s="589"/>
      <c r="AA28" s="589"/>
      <c r="AB28" s="589"/>
      <c r="AC28" s="589"/>
      <c r="AD28" s="589"/>
      <c r="AE28" s="589"/>
      <c r="AF28" s="589"/>
      <c r="AG28" s="589"/>
      <c r="AH28" s="589"/>
      <c r="AI28" s="589"/>
      <c r="AJ28" s="589"/>
      <c r="AK28" s="589"/>
      <c r="AL28" s="589"/>
      <c r="AM28" s="589"/>
      <c r="AN28" s="589"/>
    </row>
    <row r="29" spans="1:40" ht="15" customHeight="1">
      <c r="A29" s="578"/>
      <c r="B29" s="587"/>
      <c r="C29" s="602"/>
      <c r="D29" s="57"/>
      <c r="E29" s="57"/>
      <c r="F29" s="57"/>
      <c r="G29" s="57"/>
      <c r="H29" s="57"/>
      <c r="I29" s="57"/>
      <c r="J29" s="57"/>
      <c r="K29" s="57"/>
      <c r="L29" s="57"/>
      <c r="M29" s="57"/>
      <c r="N29" s="57"/>
      <c r="O29" s="57"/>
      <c r="P29" s="57"/>
      <c r="Q29" s="57"/>
      <c r="R29" s="57"/>
      <c r="S29" s="57"/>
      <c r="T29" s="57"/>
      <c r="U29" s="589"/>
      <c r="V29" s="589"/>
      <c r="W29" s="589"/>
      <c r="X29" s="589"/>
      <c r="Y29" s="170"/>
      <c r="Z29" s="170"/>
      <c r="AA29" s="170"/>
      <c r="AB29" s="170"/>
      <c r="AC29" s="170"/>
      <c r="AD29" s="170"/>
      <c r="AE29" s="170"/>
      <c r="AF29" s="170"/>
      <c r="AG29" s="589"/>
      <c r="AH29" s="589"/>
      <c r="AI29" s="589"/>
      <c r="AJ29" s="589"/>
      <c r="AK29" s="589"/>
      <c r="AL29" s="589"/>
      <c r="AM29" s="589"/>
      <c r="AN29" s="589"/>
    </row>
    <row r="30" spans="1:40">
      <c r="A30" s="578"/>
      <c r="B30" s="586"/>
      <c r="C30" s="586"/>
      <c r="D30" s="57"/>
      <c r="E30" s="57"/>
      <c r="F30" s="57"/>
      <c r="G30" s="57"/>
      <c r="H30" s="57"/>
      <c r="I30" s="57"/>
      <c r="J30" s="57"/>
      <c r="K30" s="57"/>
      <c r="L30" s="57"/>
      <c r="M30" s="57"/>
      <c r="N30" s="57"/>
      <c r="O30" s="57"/>
      <c r="P30" s="57"/>
      <c r="Q30" s="57"/>
      <c r="R30" s="57"/>
      <c r="S30" s="57"/>
      <c r="T30" s="57"/>
      <c r="U30" s="589"/>
      <c r="V30" s="589"/>
      <c r="W30" s="589"/>
      <c r="X30" s="589"/>
      <c r="Y30" s="589"/>
      <c r="Z30" s="589"/>
      <c r="AA30" s="589"/>
      <c r="AB30" s="589"/>
      <c r="AC30" s="589"/>
      <c r="AD30" s="589"/>
      <c r="AE30" s="589"/>
      <c r="AF30" s="589"/>
      <c r="AG30" s="589"/>
      <c r="AH30" s="589"/>
      <c r="AI30" s="589"/>
      <c r="AJ30" s="589"/>
      <c r="AK30" s="589"/>
      <c r="AL30" s="589"/>
      <c r="AM30" s="589"/>
      <c r="AN30" s="589"/>
    </row>
    <row r="31" spans="1:40">
      <c r="A31" s="578"/>
      <c r="B31" s="586"/>
      <c r="C31" s="586"/>
      <c r="D31" s="57"/>
      <c r="E31" s="57"/>
      <c r="F31" s="57"/>
      <c r="G31" s="57"/>
      <c r="H31" s="57"/>
      <c r="I31" s="57"/>
      <c r="J31" s="57"/>
      <c r="K31" s="57"/>
      <c r="L31" s="57"/>
      <c r="M31" s="57"/>
      <c r="N31" s="57"/>
      <c r="O31" s="57"/>
      <c r="P31" s="57"/>
      <c r="Q31" s="57"/>
      <c r="R31" s="57"/>
      <c r="S31" s="57"/>
      <c r="T31" s="57"/>
      <c r="U31" s="589"/>
      <c r="V31" s="589"/>
      <c r="W31" s="589"/>
      <c r="X31" s="604"/>
      <c r="Y31" s="589"/>
      <c r="Z31" s="589"/>
      <c r="AA31" s="589"/>
      <c r="AB31" s="589"/>
      <c r="AC31" s="589"/>
      <c r="AD31" s="589"/>
      <c r="AE31" s="589"/>
      <c r="AF31" s="589"/>
      <c r="AG31" s="589"/>
      <c r="AH31" s="589"/>
      <c r="AI31" s="589"/>
      <c r="AJ31" s="589"/>
      <c r="AK31" s="589"/>
      <c r="AL31" s="589"/>
      <c r="AM31" s="589"/>
      <c r="AN31" s="589"/>
    </row>
    <row r="32" spans="1:40">
      <c r="A32" s="578"/>
      <c r="B32" s="586"/>
      <c r="C32" s="586"/>
      <c r="D32" s="57"/>
      <c r="E32" s="57"/>
      <c r="F32" s="57"/>
      <c r="G32" s="57"/>
      <c r="H32" s="57"/>
      <c r="I32" s="57"/>
      <c r="J32" s="57"/>
      <c r="K32" s="57"/>
      <c r="L32" s="57"/>
      <c r="M32" s="57"/>
      <c r="N32" s="57"/>
      <c r="O32" s="57"/>
      <c r="P32" s="57"/>
      <c r="Q32" s="57"/>
      <c r="R32" s="57"/>
      <c r="S32" s="57"/>
      <c r="T32" s="57"/>
      <c r="U32" s="589"/>
      <c r="V32" s="589"/>
      <c r="W32" s="589"/>
      <c r="X32" s="589"/>
      <c r="Y32" s="589"/>
      <c r="Z32" s="589"/>
      <c r="AA32" s="589"/>
      <c r="AB32" s="589"/>
      <c r="AC32" s="589"/>
      <c r="AD32" s="589"/>
      <c r="AE32" s="589"/>
      <c r="AF32" s="589"/>
      <c r="AG32" s="589"/>
      <c r="AH32" s="589"/>
      <c r="AI32" s="589"/>
      <c r="AJ32" s="589"/>
      <c r="AK32" s="589"/>
      <c r="AL32" s="589"/>
      <c r="AM32" s="589"/>
      <c r="AN32" s="589"/>
    </row>
    <row r="33" spans="1:40">
      <c r="A33" s="578"/>
      <c r="B33" s="581"/>
      <c r="C33" s="581"/>
      <c r="D33" s="57"/>
      <c r="E33" s="57"/>
      <c r="F33" s="57"/>
      <c r="G33" s="57"/>
      <c r="H33" s="57"/>
      <c r="I33" s="57"/>
      <c r="J33" s="57"/>
      <c r="K33" s="57"/>
      <c r="L33" s="57"/>
      <c r="M33" s="57"/>
      <c r="N33" s="57"/>
      <c r="O33" s="57"/>
      <c r="P33" s="57"/>
      <c r="Q33" s="57"/>
      <c r="R33" s="57"/>
      <c r="S33" s="57"/>
      <c r="T33" s="57"/>
      <c r="U33" s="589"/>
      <c r="V33" s="589"/>
      <c r="W33" s="589"/>
      <c r="X33" s="589"/>
      <c r="Y33" s="589"/>
      <c r="Z33" s="589"/>
      <c r="AA33" s="589"/>
      <c r="AB33" s="589"/>
      <c r="AC33" s="589"/>
      <c r="AD33" s="589"/>
      <c r="AE33" s="589"/>
      <c r="AF33" s="589"/>
      <c r="AG33" s="589"/>
      <c r="AH33" s="589"/>
      <c r="AI33" s="589"/>
      <c r="AJ33" s="589"/>
      <c r="AK33" s="589"/>
      <c r="AL33" s="589"/>
      <c r="AM33" s="589"/>
      <c r="AN33" s="589"/>
    </row>
    <row r="34" spans="1:40">
      <c r="A34" s="578"/>
      <c r="B34" s="586"/>
      <c r="C34" s="586"/>
      <c r="D34" s="57"/>
      <c r="E34" s="57"/>
      <c r="F34" s="57"/>
      <c r="G34" s="57"/>
      <c r="H34" s="57"/>
      <c r="I34" s="57"/>
      <c r="J34" s="57"/>
      <c r="K34" s="57"/>
      <c r="L34" s="57"/>
      <c r="M34" s="57"/>
      <c r="N34" s="57"/>
      <c r="O34" s="57"/>
      <c r="P34" s="57"/>
      <c r="Q34" s="57"/>
      <c r="R34" s="605"/>
      <c r="S34" s="57"/>
      <c r="T34" s="57"/>
      <c r="U34" s="589"/>
      <c r="V34" s="589"/>
      <c r="W34" s="606"/>
      <c r="X34" s="607"/>
      <c r="Y34" s="607"/>
      <c r="Z34" s="607"/>
      <c r="AA34" s="607"/>
      <c r="AB34" s="607"/>
      <c r="AC34" s="607"/>
      <c r="AD34" s="589"/>
      <c r="AE34" s="589"/>
      <c r="AF34" s="589"/>
      <c r="AG34" s="589"/>
      <c r="AH34" s="589"/>
      <c r="AI34" s="607"/>
      <c r="AJ34" s="607"/>
      <c r="AK34" s="607"/>
      <c r="AL34" s="607"/>
      <c r="AM34" s="607"/>
      <c r="AN34" s="607"/>
    </row>
    <row r="35" spans="1:40">
      <c r="A35" s="588"/>
      <c r="B35" s="589"/>
      <c r="C35" s="589"/>
      <c r="D35" s="589"/>
      <c r="E35" s="589"/>
      <c r="F35" s="589"/>
      <c r="G35" s="589"/>
      <c r="H35" s="589"/>
      <c r="I35" s="589"/>
      <c r="J35" s="589"/>
      <c r="K35" s="589"/>
      <c r="L35" s="589"/>
      <c r="M35" s="589"/>
      <c r="N35" s="589"/>
      <c r="O35" s="589"/>
      <c r="P35" s="589"/>
      <c r="Q35" s="589"/>
      <c r="R35" s="589"/>
      <c r="S35" s="589"/>
      <c r="T35" s="589"/>
      <c r="U35" s="589"/>
      <c r="V35" s="589"/>
      <c r="W35" s="589"/>
      <c r="X35" s="589"/>
      <c r="Y35" s="589"/>
      <c r="Z35" s="589"/>
      <c r="AA35" s="589"/>
      <c r="AB35" s="589"/>
      <c r="AC35" s="589"/>
      <c r="AD35" s="589"/>
      <c r="AE35" s="589"/>
      <c r="AF35" s="589"/>
      <c r="AG35" s="589"/>
      <c r="AH35" s="589"/>
      <c r="AI35" s="589"/>
      <c r="AJ35" s="589"/>
      <c r="AK35" s="589"/>
      <c r="AL35" s="589"/>
      <c r="AM35" s="589"/>
      <c r="AN35" s="589"/>
    </row>
    <row r="36" spans="1:40">
      <c r="A36" s="588"/>
      <c r="B36" s="589"/>
      <c r="C36" s="589"/>
      <c r="D36" s="589"/>
      <c r="E36" s="589"/>
      <c r="F36" s="589"/>
      <c r="G36" s="589"/>
      <c r="H36" s="589"/>
      <c r="I36" s="589"/>
      <c r="J36" s="589"/>
      <c r="K36" s="589"/>
      <c r="L36" s="589"/>
      <c r="M36" s="589"/>
      <c r="N36" s="589"/>
      <c r="O36" s="589"/>
      <c r="P36" s="589"/>
      <c r="Q36" s="589"/>
      <c r="R36" s="589"/>
      <c r="S36" s="589"/>
      <c r="T36" s="589"/>
      <c r="U36" s="589"/>
      <c r="V36" s="589"/>
      <c r="W36" s="589"/>
      <c r="X36" s="589"/>
      <c r="Y36" s="589"/>
      <c r="Z36" s="589"/>
      <c r="AA36" s="589"/>
      <c r="AB36" s="589"/>
      <c r="AC36" s="589"/>
      <c r="AD36" s="589"/>
      <c r="AE36" s="589"/>
      <c r="AF36" s="589"/>
      <c r="AG36" s="589"/>
      <c r="AH36" s="589"/>
      <c r="AI36" s="589"/>
      <c r="AJ36" s="589"/>
      <c r="AK36" s="589"/>
      <c r="AL36" s="589"/>
      <c r="AM36" s="589"/>
      <c r="AN36" s="589"/>
    </row>
    <row r="37" spans="1:40">
      <c r="A37" s="588"/>
      <c r="B37" s="589"/>
      <c r="C37" s="589"/>
      <c r="D37" s="589"/>
      <c r="E37" s="589"/>
      <c r="F37" s="589"/>
      <c r="G37" s="589"/>
      <c r="H37" s="589"/>
      <c r="I37" s="589"/>
      <c r="J37" s="589"/>
      <c r="K37" s="589"/>
      <c r="L37" s="589"/>
      <c r="M37" s="589"/>
      <c r="N37" s="589"/>
      <c r="O37" s="589"/>
      <c r="P37" s="589"/>
      <c r="Q37" s="589"/>
      <c r="R37" s="589"/>
      <c r="S37" s="589"/>
      <c r="T37" s="589"/>
      <c r="U37" s="589"/>
      <c r="V37" s="589"/>
      <c r="W37" s="589"/>
      <c r="X37" s="589"/>
      <c r="Y37" s="589"/>
      <c r="Z37" s="589"/>
      <c r="AA37" s="589"/>
      <c r="AB37" s="589"/>
      <c r="AC37" s="589"/>
      <c r="AD37" s="589"/>
      <c r="AE37" s="589"/>
      <c r="AF37" s="589"/>
      <c r="AG37" s="589"/>
      <c r="AH37" s="589"/>
      <c r="AI37" s="589"/>
      <c r="AJ37" s="589"/>
      <c r="AK37" s="589"/>
      <c r="AL37" s="589"/>
      <c r="AM37" s="589"/>
      <c r="AN37" s="589"/>
    </row>
    <row r="38" spans="1:40">
      <c r="A38" s="588"/>
      <c r="B38" s="589"/>
      <c r="C38" s="589"/>
      <c r="D38" s="589"/>
      <c r="E38" s="589"/>
      <c r="F38" s="589"/>
      <c r="G38" s="589"/>
      <c r="H38" s="589"/>
      <c r="I38" s="589"/>
      <c r="J38" s="589"/>
      <c r="K38" s="589"/>
      <c r="L38" s="589"/>
      <c r="M38" s="589"/>
      <c r="N38" s="589"/>
      <c r="O38" s="589"/>
      <c r="P38" s="589"/>
      <c r="Q38" s="589"/>
      <c r="R38" s="589"/>
      <c r="S38" s="589"/>
      <c r="T38" s="589"/>
      <c r="U38" s="589"/>
      <c r="V38" s="589"/>
      <c r="W38" s="589"/>
      <c r="X38" s="589"/>
      <c r="Y38" s="589"/>
      <c r="Z38" s="589"/>
      <c r="AA38" s="589"/>
      <c r="AB38" s="589"/>
      <c r="AC38" s="589"/>
      <c r="AD38" s="589"/>
      <c r="AE38" s="589"/>
      <c r="AF38" s="589"/>
      <c r="AG38" s="589"/>
      <c r="AH38" s="589"/>
      <c r="AI38" s="589"/>
      <c r="AJ38" s="589"/>
      <c r="AK38" s="589"/>
      <c r="AL38" s="589"/>
      <c r="AM38" s="589"/>
      <c r="AN38" s="589"/>
    </row>
    <row r="39" spans="1:40">
      <c r="A39" s="177"/>
    </row>
    <row r="40" spans="1:40">
      <c r="A40" s="177"/>
    </row>
    <row r="41" spans="1:40">
      <c r="A41" s="177"/>
    </row>
    <row r="42" spans="1:40">
      <c r="A42" s="177"/>
    </row>
    <row r="43" spans="1:40">
      <c r="A43" s="177"/>
    </row>
    <row r="44" spans="1:40">
      <c r="A44" s="177"/>
    </row>
    <row r="45" spans="1:40">
      <c r="A45" s="177"/>
    </row>
    <row r="46" spans="1:40">
      <c r="A46" s="177"/>
    </row>
    <row r="47" spans="1:40">
      <c r="A47" s="177"/>
    </row>
    <row r="49" spans="20:34">
      <c r="X49" s="336"/>
    </row>
    <row r="53" spans="20:34">
      <c r="T53" s="239"/>
      <c r="U53" s="106"/>
      <c r="W53" s="338"/>
    </row>
    <row r="54" spans="20:34">
      <c r="T54" s="239"/>
      <c r="U54" s="116"/>
      <c r="X54" s="339"/>
    </row>
    <row r="55" spans="20:34">
      <c r="T55" s="239"/>
      <c r="U55" s="116"/>
      <c r="X55" s="339"/>
      <c r="AG55" s="239"/>
      <c r="AH55" s="116"/>
    </row>
    <row r="56" spans="20:34" ht="16.5" customHeight="1">
      <c r="X56" s="339"/>
      <c r="AG56" s="239"/>
      <c r="AH56" s="116"/>
    </row>
  </sheetData>
  <mergeCells count="1">
    <mergeCell ref="AK1:AL1"/>
  </mergeCells>
  <hyperlinks>
    <hyperlink ref="G31" r:id="rId1" display="http://EDRMS1/SilentOne/Amphora!~~EDRMS1~PD~PD_CC~PD_CC_Twelve~PD_CC_Twelve_Five~PD_CC_Twelve_Five_Three~000001079804.msg "/>
    <hyperlink ref="H31" r:id="rId2" display="http://EDRMS1/SilentOne/Amphora!~~EDRMS1~PD~PD_CC~PD_CC_Twelve~PD_CC_Twelve_Five~PD_CC_Twelve_Five_Three~000001079804.msg "/>
  </hyperlinks>
  <pageMargins left="0.74803149606299213" right="0.74803149606299213" top="0.98425196850393704" bottom="0.98425196850393704" header="0.51181102362204722" footer="0.51181102362204722"/>
  <pageSetup paperSize="8" scale="62" orientation="landscape" r:id="rId3"/>
  <headerFooter alignWithMargins="0"/>
  <ignoredErrors>
    <ignoredError sqref="AE18" formulaRange="1"/>
  </ignoredErrors>
  <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Z49"/>
  <sheetViews>
    <sheetView topLeftCell="B1" zoomScale="80" zoomScaleNormal="80" workbookViewId="0">
      <selection activeCell="E58" sqref="E58"/>
    </sheetView>
  </sheetViews>
  <sheetFormatPr defaultColWidth="9.140625" defaultRowHeight="15"/>
  <cols>
    <col min="1" max="1" width="61" style="611" customWidth="1"/>
    <col min="2" max="2" width="13.42578125" style="611" customWidth="1"/>
    <col min="3" max="5" width="15" style="611" customWidth="1"/>
    <col min="6" max="6" width="12.85546875" style="611" customWidth="1"/>
    <col min="7" max="7" width="14.140625" style="611" customWidth="1"/>
    <col min="8" max="15" width="9.140625" style="611"/>
    <col min="16" max="16" width="11.5703125" style="611" customWidth="1"/>
    <col min="17" max="17" width="11" style="611" customWidth="1"/>
    <col min="18" max="16384" width="9.140625" style="611"/>
  </cols>
  <sheetData>
    <row r="1" spans="1:26">
      <c r="A1" s="608" t="s">
        <v>273</v>
      </c>
      <c r="B1" s="608"/>
      <c r="C1" s="608"/>
      <c r="D1" s="608"/>
      <c r="E1" s="608"/>
      <c r="F1" s="608"/>
      <c r="G1" s="608"/>
      <c r="H1" s="608"/>
      <c r="I1" s="608"/>
      <c r="J1" s="608"/>
      <c r="K1" s="608"/>
      <c r="L1" s="608"/>
      <c r="M1" s="609"/>
      <c r="N1" s="610"/>
      <c r="O1" s="610"/>
      <c r="P1" s="610"/>
      <c r="Q1" s="610"/>
      <c r="R1" s="610"/>
      <c r="S1" s="610"/>
      <c r="T1" s="610"/>
      <c r="U1" s="610"/>
      <c r="V1" s="610"/>
      <c r="W1" s="610"/>
      <c r="X1" s="610"/>
      <c r="Y1" s="610"/>
      <c r="Z1" s="610"/>
    </row>
    <row r="2" spans="1:26">
      <c r="A2" s="99"/>
      <c r="B2" s="99"/>
      <c r="C2" s="99"/>
      <c r="D2" s="99"/>
      <c r="E2" s="99"/>
      <c r="F2" s="99"/>
      <c r="G2" s="99"/>
      <c r="H2" s="99"/>
      <c r="I2" s="99"/>
      <c r="J2" s="99"/>
      <c r="K2" s="99"/>
      <c r="L2" s="99"/>
      <c r="M2" s="99"/>
      <c r="N2" s="99"/>
      <c r="O2" s="99"/>
      <c r="P2" s="99"/>
      <c r="Q2" s="99"/>
      <c r="R2" s="99"/>
      <c r="S2" s="99"/>
      <c r="T2" s="99"/>
      <c r="U2" s="99"/>
      <c r="V2" s="99"/>
      <c r="W2" s="99"/>
      <c r="X2" s="99"/>
      <c r="Y2" s="99"/>
      <c r="Z2" s="99"/>
    </row>
    <row r="3" spans="1:26">
      <c r="A3" s="612" t="s">
        <v>274</v>
      </c>
      <c r="B3" s="612"/>
      <c r="C3" s="612"/>
      <c r="D3" s="612"/>
      <c r="E3" s="612"/>
      <c r="F3" s="612"/>
      <c r="G3" s="612"/>
      <c r="H3" s="612"/>
      <c r="I3" s="612"/>
      <c r="J3" s="612"/>
      <c r="K3" s="612"/>
      <c r="L3" s="612"/>
      <c r="M3" s="610"/>
      <c r="N3" s="610"/>
      <c r="O3" s="610"/>
      <c r="P3" s="610"/>
      <c r="Q3" s="610"/>
      <c r="R3" s="610"/>
      <c r="S3" s="610"/>
      <c r="T3" s="610"/>
      <c r="U3" s="610"/>
      <c r="V3" s="610"/>
      <c r="W3" s="610"/>
      <c r="X3" s="610"/>
      <c r="Y3" s="610"/>
      <c r="Z3" s="610"/>
    </row>
    <row r="4" spans="1:26">
      <c r="A4" s="612" t="s">
        <v>459</v>
      </c>
      <c r="B4" s="612"/>
      <c r="C4" s="612"/>
      <c r="D4" s="612"/>
      <c r="E4" s="612"/>
      <c r="F4" s="612"/>
      <c r="G4" s="612"/>
      <c r="H4" s="612"/>
      <c r="I4" s="612"/>
      <c r="J4" s="612"/>
      <c r="K4" s="612"/>
      <c r="L4" s="612"/>
      <c r="M4" s="613"/>
      <c r="N4" s="613"/>
      <c r="O4" s="613"/>
      <c r="P4" s="613"/>
      <c r="Q4" s="614"/>
      <c r="R4" s="610"/>
      <c r="S4" s="610"/>
      <c r="T4" s="610"/>
      <c r="U4" s="610"/>
      <c r="V4" s="610"/>
      <c r="W4" s="610"/>
      <c r="X4" s="610"/>
      <c r="Y4" s="610"/>
      <c r="Z4" s="610"/>
    </row>
    <row r="5" spans="1:26">
      <c r="A5" s="615"/>
      <c r="B5" s="615"/>
      <c r="C5" s="615"/>
      <c r="D5" s="615"/>
      <c r="E5" s="615"/>
      <c r="F5" s="615"/>
      <c r="G5" s="615"/>
      <c r="H5" s="615"/>
      <c r="I5" s="615"/>
      <c r="J5" s="615"/>
      <c r="K5" s="615"/>
      <c r="L5" s="615"/>
      <c r="M5" s="615"/>
      <c r="N5" s="615" t="s">
        <v>275</v>
      </c>
      <c r="O5" s="615"/>
      <c r="P5" s="615"/>
      <c r="Q5" s="615"/>
      <c r="R5" s="610"/>
      <c r="S5" s="610"/>
      <c r="T5" s="610"/>
      <c r="U5" s="610"/>
      <c r="V5" s="610"/>
      <c r="W5" s="610"/>
      <c r="X5" s="610"/>
      <c r="Y5" s="610"/>
      <c r="Z5" s="610"/>
    </row>
    <row r="6" spans="1:26">
      <c r="A6" s="616" t="s">
        <v>276</v>
      </c>
      <c r="B6" s="617" t="s">
        <v>460</v>
      </c>
      <c r="C6" s="616" t="s">
        <v>461</v>
      </c>
      <c r="D6" s="616" t="s">
        <v>462</v>
      </c>
      <c r="E6" s="617" t="s">
        <v>463</v>
      </c>
      <c r="F6" s="616" t="s">
        <v>464</v>
      </c>
      <c r="G6" s="616" t="s">
        <v>465</v>
      </c>
      <c r="H6" s="617" t="s">
        <v>466</v>
      </c>
      <c r="I6" s="616" t="s">
        <v>467</v>
      </c>
      <c r="J6" s="616" t="s">
        <v>468</v>
      </c>
      <c r="K6" s="617" t="s">
        <v>469</v>
      </c>
      <c r="L6" s="616" t="s">
        <v>470</v>
      </c>
      <c r="M6" s="616" t="s">
        <v>471</v>
      </c>
      <c r="N6" s="617" t="s">
        <v>277</v>
      </c>
      <c r="O6" s="618" t="s">
        <v>278</v>
      </c>
      <c r="P6" s="618" t="s">
        <v>279</v>
      </c>
      <c r="Q6" s="617" t="s">
        <v>280</v>
      </c>
      <c r="R6" s="616" t="s">
        <v>338</v>
      </c>
      <c r="S6" s="616" t="s">
        <v>339</v>
      </c>
      <c r="T6" s="617" t="s">
        <v>337</v>
      </c>
      <c r="U6" s="616" t="s">
        <v>340</v>
      </c>
      <c r="V6" s="616" t="s">
        <v>341</v>
      </c>
      <c r="W6" s="617" t="s">
        <v>336</v>
      </c>
      <c r="X6" s="616" t="s">
        <v>342</v>
      </c>
      <c r="Y6" s="616" t="s">
        <v>343</v>
      </c>
      <c r="Z6" s="610"/>
    </row>
    <row r="7" spans="1:26">
      <c r="A7" s="430" t="s">
        <v>281</v>
      </c>
      <c r="B7" s="430"/>
      <c r="C7" s="472"/>
      <c r="D7" s="472"/>
      <c r="E7" s="430"/>
      <c r="F7" s="430"/>
      <c r="G7" s="430"/>
      <c r="H7" s="430"/>
      <c r="I7" s="430"/>
      <c r="J7" s="430"/>
      <c r="K7" s="619"/>
      <c r="L7" s="430"/>
      <c r="M7" s="430"/>
      <c r="N7" s="619"/>
      <c r="O7" s="619"/>
      <c r="P7" s="619"/>
      <c r="Q7" s="619"/>
      <c r="R7" s="619"/>
      <c r="S7" s="619"/>
      <c r="T7" s="619"/>
      <c r="U7" s="620"/>
      <c r="V7" s="619"/>
      <c r="W7" s="619"/>
      <c r="X7" s="619"/>
      <c r="Y7" s="619"/>
      <c r="Z7" s="610"/>
    </row>
    <row r="8" spans="1:26">
      <c r="A8" s="431" t="s">
        <v>282</v>
      </c>
      <c r="B8" s="431">
        <v>1623</v>
      </c>
      <c r="C8" s="473"/>
      <c r="D8" s="473"/>
      <c r="E8" s="474">
        <f>E9+E10</f>
        <v>1267</v>
      </c>
      <c r="F8" s="619"/>
      <c r="G8" s="619"/>
      <c r="H8" s="431">
        <v>923</v>
      </c>
      <c r="I8" s="619"/>
      <c r="J8" s="619"/>
      <c r="K8" s="619">
        <v>979</v>
      </c>
      <c r="L8" s="619"/>
      <c r="M8" s="619"/>
      <c r="N8" s="619">
        <v>514</v>
      </c>
      <c r="O8" s="619"/>
      <c r="P8" s="619"/>
      <c r="Q8" s="619">
        <v>863</v>
      </c>
      <c r="R8" s="619"/>
      <c r="S8" s="619"/>
      <c r="T8" s="621">
        <v>785</v>
      </c>
      <c r="U8" s="622"/>
      <c r="V8" s="619"/>
      <c r="W8" s="620">
        <v>958</v>
      </c>
      <c r="X8" s="619"/>
      <c r="Y8" s="619"/>
      <c r="Z8" s="610"/>
    </row>
    <row r="9" spans="1:26">
      <c r="A9" s="431" t="s">
        <v>283</v>
      </c>
      <c r="B9" s="431">
        <v>15</v>
      </c>
      <c r="C9" s="473"/>
      <c r="D9" s="473">
        <f>B9/D31</f>
        <v>2.5510204081632654E-2</v>
      </c>
      <c r="E9" s="623">
        <v>13</v>
      </c>
      <c r="F9" s="619"/>
      <c r="G9" s="624">
        <f>E9/E8</f>
        <v>1.0260457774269928E-2</v>
      </c>
      <c r="H9" s="431">
        <v>8</v>
      </c>
      <c r="I9" s="619"/>
      <c r="J9" s="624">
        <f>H9/H8</f>
        <v>8.6673889490790895E-3</v>
      </c>
      <c r="K9" s="619">
        <v>17</v>
      </c>
      <c r="L9" s="619"/>
      <c r="M9" s="624">
        <f>K9/K8</f>
        <v>1.7364657814096015E-2</v>
      </c>
      <c r="N9" s="619">
        <v>20</v>
      </c>
      <c r="O9" s="619"/>
      <c r="P9" s="624">
        <f>N9/N8</f>
        <v>3.8910505836575876E-2</v>
      </c>
      <c r="Q9" s="619">
        <v>75</v>
      </c>
      <c r="R9" s="619"/>
      <c r="S9" s="624">
        <f>Q9/Q8</f>
        <v>8.6906141367323289E-2</v>
      </c>
      <c r="T9" s="621">
        <v>97</v>
      </c>
      <c r="U9" s="619"/>
      <c r="V9" s="624">
        <f>T9/T8</f>
        <v>0.12356687898089172</v>
      </c>
      <c r="W9" s="620">
        <v>31</v>
      </c>
      <c r="X9" s="619"/>
      <c r="Y9" s="624">
        <f>W9/W8</f>
        <v>3.2359081419624215E-2</v>
      </c>
      <c r="Z9" s="610"/>
    </row>
    <row r="10" spans="1:26">
      <c r="A10" s="431" t="s">
        <v>284</v>
      </c>
      <c r="B10" s="431">
        <v>1608</v>
      </c>
      <c r="C10" s="473">
        <f>B10/C31</f>
        <v>0.12123953856593531</v>
      </c>
      <c r="D10" s="473"/>
      <c r="E10" s="623">
        <v>1254</v>
      </c>
      <c r="F10" s="625">
        <f>E10/F31</f>
        <v>0.10736301369863013</v>
      </c>
      <c r="G10" s="619"/>
      <c r="H10" s="431">
        <v>915</v>
      </c>
      <c r="I10" s="625">
        <f>H10/I31</f>
        <v>8.5738380809595199E-2</v>
      </c>
      <c r="J10" s="619"/>
      <c r="K10" s="619">
        <v>962</v>
      </c>
      <c r="L10" s="625">
        <f>K10/L31</f>
        <v>0.11934003225406277</v>
      </c>
      <c r="M10" s="619"/>
      <c r="N10" s="619">
        <v>494</v>
      </c>
      <c r="O10" s="625">
        <f>N10/O31</f>
        <v>5.1490514905149054E-2</v>
      </c>
      <c r="P10" s="619"/>
      <c r="Q10" s="619">
        <v>788</v>
      </c>
      <c r="R10" s="625">
        <f>Q10/R31</f>
        <v>9.1056159001617745E-2</v>
      </c>
      <c r="S10" s="619"/>
      <c r="T10" s="621">
        <v>688</v>
      </c>
      <c r="U10" s="625">
        <f>T10/U31</f>
        <v>7.3590758369879133E-2</v>
      </c>
      <c r="V10" s="619"/>
      <c r="W10" s="620">
        <v>927</v>
      </c>
      <c r="X10" s="625">
        <f>W10/X31</f>
        <v>9.1882247992863514E-2</v>
      </c>
      <c r="Y10" s="619"/>
      <c r="Z10" s="610"/>
    </row>
    <row r="11" spans="1:26">
      <c r="A11" s="430" t="s">
        <v>285</v>
      </c>
      <c r="B11" s="430"/>
      <c r="C11" s="472"/>
      <c r="D11" s="472"/>
      <c r="E11" s="430"/>
      <c r="F11" s="619"/>
      <c r="G11" s="619"/>
      <c r="H11" s="430"/>
      <c r="I11" s="619"/>
      <c r="J11" s="619"/>
      <c r="K11" s="619"/>
      <c r="L11" s="619"/>
      <c r="M11" s="619"/>
      <c r="N11" s="619"/>
      <c r="O11" s="619"/>
      <c r="P11" s="619"/>
      <c r="Q11" s="619"/>
      <c r="R11" s="619"/>
      <c r="S11" s="619"/>
      <c r="T11" s="626"/>
      <c r="U11" s="619"/>
      <c r="V11" s="619"/>
      <c r="W11" s="620"/>
      <c r="X11" s="619"/>
      <c r="Y11" s="619"/>
      <c r="Z11" s="610"/>
    </row>
    <row r="12" spans="1:26">
      <c r="A12" s="431" t="s">
        <v>282</v>
      </c>
      <c r="B12" s="431">
        <v>380</v>
      </c>
      <c r="C12" s="473"/>
      <c r="D12" s="473"/>
      <c r="E12" s="474">
        <f>E13+E14</f>
        <v>599</v>
      </c>
      <c r="F12" s="619"/>
      <c r="G12" s="619"/>
      <c r="H12" s="431">
        <v>787</v>
      </c>
      <c r="I12" s="619"/>
      <c r="J12" s="619"/>
      <c r="K12" s="619">
        <v>401</v>
      </c>
      <c r="L12" s="619"/>
      <c r="M12" s="619"/>
      <c r="N12" s="619">
        <v>424</v>
      </c>
      <c r="O12" s="619"/>
      <c r="P12" s="619"/>
      <c r="Q12" s="619">
        <v>117</v>
      </c>
      <c r="R12" s="619"/>
      <c r="S12" s="619"/>
      <c r="T12" s="621">
        <v>32</v>
      </c>
      <c r="U12" s="619"/>
      <c r="V12" s="619"/>
      <c r="W12" s="620">
        <v>327</v>
      </c>
      <c r="X12" s="619"/>
      <c r="Y12" s="619"/>
      <c r="Z12" s="610"/>
    </row>
    <row r="13" spans="1:26">
      <c r="A13" s="431" t="s">
        <v>283</v>
      </c>
      <c r="B13" s="431">
        <v>20</v>
      </c>
      <c r="C13" s="473"/>
      <c r="D13" s="473">
        <f>B13/D31</f>
        <v>3.4013605442176874E-2</v>
      </c>
      <c r="E13" s="623">
        <v>23</v>
      </c>
      <c r="F13" s="619"/>
      <c r="G13" s="619"/>
      <c r="H13" s="431">
        <v>0</v>
      </c>
      <c r="I13" s="619"/>
      <c r="J13" s="619"/>
      <c r="K13" s="619">
        <v>0</v>
      </c>
      <c r="L13" s="619"/>
      <c r="M13" s="619"/>
      <c r="N13" s="619">
        <v>19</v>
      </c>
      <c r="O13" s="619"/>
      <c r="P13" s="619"/>
      <c r="Q13" s="619">
        <v>6</v>
      </c>
      <c r="R13" s="619"/>
      <c r="S13" s="619"/>
      <c r="T13" s="621">
        <v>0</v>
      </c>
      <c r="U13" s="619"/>
      <c r="V13" s="619"/>
      <c r="W13" s="620">
        <v>1</v>
      </c>
      <c r="X13" s="619"/>
      <c r="Y13" s="619"/>
      <c r="Z13" s="610"/>
    </row>
    <row r="14" spans="1:26">
      <c r="A14" s="431" t="s">
        <v>284</v>
      </c>
      <c r="B14" s="431">
        <v>360</v>
      </c>
      <c r="C14" s="473">
        <f>B14/C31</f>
        <v>2.7143180275955667E-2</v>
      </c>
      <c r="D14" s="473"/>
      <c r="E14" s="623">
        <v>576</v>
      </c>
      <c r="F14" s="625">
        <f>E14/F31</f>
        <v>4.9315068493150684E-2</v>
      </c>
      <c r="G14" s="619"/>
      <c r="H14" s="431">
        <v>787</v>
      </c>
      <c r="I14" s="625">
        <f>H14/I31</f>
        <v>7.3744377811094455E-2</v>
      </c>
      <c r="J14" s="619"/>
      <c r="K14" s="619">
        <v>401</v>
      </c>
      <c r="L14" s="625">
        <f>K14/L31</f>
        <v>4.9745689120456522E-2</v>
      </c>
      <c r="M14" s="619"/>
      <c r="N14" s="619">
        <v>405</v>
      </c>
      <c r="O14" s="625">
        <f>N14/O31</f>
        <v>4.2213883677298308E-2</v>
      </c>
      <c r="P14" s="619"/>
      <c r="Q14" s="619">
        <v>111</v>
      </c>
      <c r="R14" s="625">
        <f>Q14/R31</f>
        <v>1.2826438641090825E-2</v>
      </c>
      <c r="S14" s="619"/>
      <c r="T14" s="621">
        <v>32</v>
      </c>
      <c r="U14" s="625">
        <f>T14/U31</f>
        <v>3.4228259706920528E-3</v>
      </c>
      <c r="V14" s="619"/>
      <c r="W14" s="620">
        <v>326</v>
      </c>
      <c r="X14" s="625">
        <f>W14/X31</f>
        <v>3.2312419466745963E-2</v>
      </c>
      <c r="Y14" s="619"/>
      <c r="Z14" s="610"/>
    </row>
    <row r="15" spans="1:26">
      <c r="A15" s="430" t="s">
        <v>286</v>
      </c>
      <c r="B15" s="430"/>
      <c r="C15" s="472"/>
      <c r="D15" s="472"/>
      <c r="E15" s="430"/>
      <c r="F15" s="619"/>
      <c r="G15" s="619"/>
      <c r="H15" s="430"/>
      <c r="I15" s="619"/>
      <c r="J15" s="619"/>
      <c r="K15" s="619"/>
      <c r="L15" s="619"/>
      <c r="M15" s="619"/>
      <c r="N15" s="619"/>
      <c r="O15" s="619"/>
      <c r="P15" s="619"/>
      <c r="Q15" s="619"/>
      <c r="R15" s="619"/>
      <c r="S15" s="619"/>
      <c r="T15" s="626"/>
      <c r="U15" s="619"/>
      <c r="V15" s="619"/>
      <c r="W15" s="620"/>
      <c r="X15" s="619"/>
      <c r="Y15" s="619"/>
      <c r="Z15" s="610"/>
    </row>
    <row r="16" spans="1:26">
      <c r="A16" s="431" t="s">
        <v>282</v>
      </c>
      <c r="B16" s="431">
        <v>5797</v>
      </c>
      <c r="C16" s="473"/>
      <c r="D16" s="473"/>
      <c r="E16" s="474">
        <f>E17+E18</f>
        <v>4302</v>
      </c>
      <c r="F16" s="627"/>
      <c r="G16" s="627"/>
      <c r="H16" s="431">
        <v>4057</v>
      </c>
      <c r="I16" s="627"/>
      <c r="J16" s="627"/>
      <c r="K16" s="627">
        <v>2881</v>
      </c>
      <c r="L16" s="627"/>
      <c r="M16" s="627"/>
      <c r="N16" s="627">
        <v>4171</v>
      </c>
      <c r="O16" s="627"/>
      <c r="P16" s="627"/>
      <c r="Q16" s="627">
        <v>3773</v>
      </c>
      <c r="R16" s="627"/>
      <c r="S16" s="627"/>
      <c r="T16" s="628">
        <v>4469</v>
      </c>
      <c r="U16" s="627"/>
      <c r="V16" s="627"/>
      <c r="W16" s="629">
        <v>3836</v>
      </c>
      <c r="X16" s="627"/>
      <c r="Y16" s="627"/>
      <c r="Z16" s="610"/>
    </row>
    <row r="17" spans="1:26">
      <c r="A17" s="431" t="s">
        <v>283</v>
      </c>
      <c r="B17" s="431">
        <v>65</v>
      </c>
      <c r="C17" s="473"/>
      <c r="D17" s="473">
        <f>B17/D31</f>
        <v>0.11054421768707483</v>
      </c>
      <c r="E17" s="623">
        <v>52</v>
      </c>
      <c r="F17" s="619"/>
      <c r="G17" s="625">
        <f>E17/E16</f>
        <v>1.208740120874012E-2</v>
      </c>
      <c r="H17" s="431">
        <v>31</v>
      </c>
      <c r="I17" s="619"/>
      <c r="J17" s="625">
        <f>H17/H16</f>
        <v>7.6411141237367509E-3</v>
      </c>
      <c r="K17" s="619">
        <v>76</v>
      </c>
      <c r="L17" s="619"/>
      <c r="M17" s="625">
        <f>K17/K16</f>
        <v>2.6379729260673376E-2</v>
      </c>
      <c r="N17" s="619">
        <v>76</v>
      </c>
      <c r="O17" s="619"/>
      <c r="P17" s="625">
        <f>N17/N16</f>
        <v>1.8221050107887795E-2</v>
      </c>
      <c r="Q17" s="619">
        <v>70</v>
      </c>
      <c r="R17" s="619"/>
      <c r="S17" s="625">
        <f>Q17/Q16</f>
        <v>1.8552875695732839E-2</v>
      </c>
      <c r="T17" s="621">
        <v>31</v>
      </c>
      <c r="U17" s="619"/>
      <c r="V17" s="625">
        <f>T17/T16</f>
        <v>6.9366748713358692E-3</v>
      </c>
      <c r="W17" s="620">
        <v>18</v>
      </c>
      <c r="X17" s="619"/>
      <c r="Y17" s="625">
        <f>W17/W16</f>
        <v>4.6923879040667365E-3</v>
      </c>
      <c r="Z17" s="610"/>
    </row>
    <row r="18" spans="1:26">
      <c r="A18" s="431" t="s">
        <v>284</v>
      </c>
      <c r="B18" s="431">
        <v>5732</v>
      </c>
      <c r="C18" s="473">
        <f>B18/C31</f>
        <v>0.4321797481716052</v>
      </c>
      <c r="D18" s="473"/>
      <c r="E18" s="630">
        <v>4250</v>
      </c>
      <c r="F18" s="625">
        <f>E18/F31</f>
        <v>0.36386986301369861</v>
      </c>
      <c r="G18" s="627"/>
      <c r="H18" s="431">
        <v>4026</v>
      </c>
      <c r="I18" s="625">
        <f>H18/I31</f>
        <v>0.37724887556221887</v>
      </c>
      <c r="J18" s="627"/>
      <c r="K18" s="627">
        <v>2805</v>
      </c>
      <c r="L18" s="625">
        <f>K18/L31</f>
        <v>0.34797171566803126</v>
      </c>
      <c r="M18" s="627"/>
      <c r="N18" s="627">
        <v>4095</v>
      </c>
      <c r="O18" s="625">
        <f>N18/O31</f>
        <v>0.42682926829268292</v>
      </c>
      <c r="P18" s="627"/>
      <c r="Q18" s="627">
        <v>3703</v>
      </c>
      <c r="R18" s="625">
        <f>Q18/R31</f>
        <v>0.42789461520684074</v>
      </c>
      <c r="S18" s="627"/>
      <c r="T18" s="628">
        <v>4438</v>
      </c>
      <c r="U18" s="625">
        <f>T18/U31</f>
        <v>0.47470317681035407</v>
      </c>
      <c r="V18" s="627"/>
      <c r="W18" s="629">
        <v>3818</v>
      </c>
      <c r="X18" s="625">
        <f>W18/X31</f>
        <v>0.37843195559520271</v>
      </c>
      <c r="Y18" s="627"/>
      <c r="Z18" s="610"/>
    </row>
    <row r="19" spans="1:26">
      <c r="A19" s="430" t="s">
        <v>287</v>
      </c>
      <c r="B19" s="430"/>
      <c r="C19" s="472"/>
      <c r="D19" s="472"/>
      <c r="E19" s="430"/>
      <c r="F19" s="619"/>
      <c r="G19" s="619"/>
      <c r="H19" s="430"/>
      <c r="I19" s="619"/>
      <c r="J19" s="619"/>
      <c r="K19" s="619"/>
      <c r="L19" s="619"/>
      <c r="M19" s="619"/>
      <c r="N19" s="619"/>
      <c r="O19" s="619"/>
      <c r="P19" s="619"/>
      <c r="Q19" s="619"/>
      <c r="R19" s="619"/>
      <c r="S19" s="619"/>
      <c r="T19" s="626"/>
      <c r="U19" s="619"/>
      <c r="V19" s="619"/>
      <c r="W19" s="620"/>
      <c r="X19" s="619"/>
      <c r="Y19" s="619"/>
      <c r="Z19" s="610"/>
    </row>
    <row r="20" spans="1:26">
      <c r="A20" s="431" t="s">
        <v>282</v>
      </c>
      <c r="B20" s="431">
        <v>2810</v>
      </c>
      <c r="C20" s="473"/>
      <c r="D20" s="473"/>
      <c r="E20" s="474">
        <f>E21+E22</f>
        <v>3273</v>
      </c>
      <c r="F20" s="627"/>
      <c r="G20" s="627"/>
      <c r="H20" s="431">
        <v>2286</v>
      </c>
      <c r="I20" s="627"/>
      <c r="J20" s="627"/>
      <c r="K20" s="619">
        <v>2459</v>
      </c>
      <c r="L20" s="627"/>
      <c r="M20" s="627"/>
      <c r="N20" s="627">
        <v>2588</v>
      </c>
      <c r="O20" s="627"/>
      <c r="P20" s="627"/>
      <c r="Q20" s="627">
        <v>2068</v>
      </c>
      <c r="R20" s="627"/>
      <c r="S20" s="627"/>
      <c r="T20" s="628">
        <v>2446</v>
      </c>
      <c r="U20" s="627"/>
      <c r="V20" s="627"/>
      <c r="W20" s="629">
        <v>2913</v>
      </c>
      <c r="X20" s="627"/>
      <c r="Y20" s="627"/>
      <c r="Z20" s="610"/>
    </row>
    <row r="21" spans="1:26">
      <c r="A21" s="431" t="s">
        <v>283</v>
      </c>
      <c r="B21" s="431">
        <v>115</v>
      </c>
      <c r="C21" s="473"/>
      <c r="D21" s="473">
        <f>B21/D31</f>
        <v>0.195578231292517</v>
      </c>
      <c r="E21" s="623">
        <v>188</v>
      </c>
      <c r="F21" s="619"/>
      <c r="G21" s="624">
        <f>E21/E20</f>
        <v>5.7439657806293919E-2</v>
      </c>
      <c r="H21" s="431">
        <v>109</v>
      </c>
      <c r="I21" s="619"/>
      <c r="J21" s="624">
        <f>H21/H20</f>
        <v>4.7681539807524057E-2</v>
      </c>
      <c r="K21" s="619">
        <v>95</v>
      </c>
      <c r="L21" s="619"/>
      <c r="M21" s="624">
        <f>K21/K20</f>
        <v>3.8633590890605939E-2</v>
      </c>
      <c r="N21" s="619">
        <v>107</v>
      </c>
      <c r="O21" s="619"/>
      <c r="P21" s="624">
        <f>N21/N20</f>
        <v>4.1344667697063367E-2</v>
      </c>
      <c r="Q21" s="619">
        <v>95</v>
      </c>
      <c r="R21" s="619"/>
      <c r="S21" s="624">
        <f>Q21/Q20</f>
        <v>4.5938104448742745E-2</v>
      </c>
      <c r="T21" s="621">
        <v>25</v>
      </c>
      <c r="U21" s="619"/>
      <c r="V21" s="624">
        <f>T21/T20</f>
        <v>1.0220768601798855E-2</v>
      </c>
      <c r="W21" s="620">
        <v>9</v>
      </c>
      <c r="X21" s="619"/>
      <c r="Y21" s="624">
        <f>W21/W20</f>
        <v>3.089598352214212E-3</v>
      </c>
      <c r="Z21" s="610"/>
    </row>
    <row r="22" spans="1:26">
      <c r="A22" s="431" t="s">
        <v>284</v>
      </c>
      <c r="B22" s="431">
        <v>2695</v>
      </c>
      <c r="C22" s="473">
        <f>B22/C31</f>
        <v>0.20319686345472368</v>
      </c>
      <c r="D22" s="473"/>
      <c r="E22" s="630">
        <v>3085</v>
      </c>
      <c r="F22" s="631">
        <f>E22/F31</f>
        <v>0.26412671232876711</v>
      </c>
      <c r="G22" s="624"/>
      <c r="H22" s="431">
        <v>217</v>
      </c>
      <c r="I22" s="631">
        <f>H22/I31</f>
        <v>2.0333583208395803E-2</v>
      </c>
      <c r="J22" s="624"/>
      <c r="K22" s="619">
        <v>2364</v>
      </c>
      <c r="L22" s="631">
        <f>K22/L31</f>
        <v>0.29326386304428731</v>
      </c>
      <c r="M22" s="624"/>
      <c r="N22" s="627">
        <v>2481</v>
      </c>
      <c r="O22" s="631">
        <f>N22/O31</f>
        <v>0.25859912445278299</v>
      </c>
      <c r="P22" s="624"/>
      <c r="Q22" s="627">
        <v>1973</v>
      </c>
      <c r="R22" s="631">
        <f>Q22/R31</f>
        <v>0.22798705800785765</v>
      </c>
      <c r="S22" s="624"/>
      <c r="T22" s="628">
        <v>2421</v>
      </c>
      <c r="U22" s="631">
        <f>T22/U31</f>
        <v>0.25895817734517063</v>
      </c>
      <c r="V22" s="624"/>
      <c r="W22" s="629">
        <v>2904</v>
      </c>
      <c r="X22" s="631">
        <f>W22/X31</f>
        <v>0.28783823966696404</v>
      </c>
      <c r="Y22" s="624"/>
      <c r="Z22" s="610"/>
    </row>
    <row r="23" spans="1:26">
      <c r="A23" s="430" t="s">
        <v>288</v>
      </c>
      <c r="B23" s="430"/>
      <c r="C23" s="472"/>
      <c r="D23" s="472"/>
      <c r="E23" s="430"/>
      <c r="F23" s="619"/>
      <c r="G23" s="619"/>
      <c r="H23" s="430"/>
      <c r="I23" s="619"/>
      <c r="J23" s="619"/>
      <c r="K23" s="619"/>
      <c r="L23" s="619"/>
      <c r="M23" s="619"/>
      <c r="N23" s="619"/>
      <c r="O23" s="619"/>
      <c r="P23" s="619"/>
      <c r="Q23" s="619"/>
      <c r="R23" s="619"/>
      <c r="S23" s="619"/>
      <c r="T23" s="632"/>
      <c r="U23" s="619"/>
      <c r="V23" s="619"/>
      <c r="W23" s="622"/>
      <c r="X23" s="619"/>
      <c r="Y23" s="619"/>
      <c r="Z23" s="610"/>
    </row>
    <row r="24" spans="1:26">
      <c r="A24" s="431" t="s">
        <v>282</v>
      </c>
      <c r="B24" s="431">
        <v>955</v>
      </c>
      <c r="C24" s="473"/>
      <c r="D24" s="473"/>
      <c r="E24" s="474">
        <f>E25+E26</f>
        <v>710</v>
      </c>
      <c r="F24" s="619"/>
      <c r="G24" s="619"/>
      <c r="H24" s="431">
        <v>752</v>
      </c>
      <c r="I24" s="619"/>
      <c r="J24" s="619"/>
      <c r="K24" s="619">
        <v>401</v>
      </c>
      <c r="L24" s="619"/>
      <c r="M24" s="619"/>
      <c r="N24" s="619">
        <v>593</v>
      </c>
      <c r="O24" s="619"/>
      <c r="P24" s="619"/>
      <c r="Q24" s="619">
        <v>280</v>
      </c>
      <c r="R24" s="619"/>
      <c r="S24" s="619"/>
      <c r="T24" s="621">
        <v>240</v>
      </c>
      <c r="U24" s="619"/>
      <c r="V24" s="619"/>
      <c r="W24" s="620">
        <v>247</v>
      </c>
      <c r="X24" s="619"/>
      <c r="Y24" s="619"/>
      <c r="Z24" s="610"/>
    </row>
    <row r="25" spans="1:26">
      <c r="A25" s="431" t="s">
        <v>283</v>
      </c>
      <c r="B25" s="431">
        <v>55</v>
      </c>
      <c r="C25" s="473"/>
      <c r="D25" s="473">
        <f>B25/D31</f>
        <v>9.3537414965986401E-2</v>
      </c>
      <c r="E25" s="623">
        <v>80</v>
      </c>
      <c r="F25" s="619"/>
      <c r="G25" s="625">
        <f>E25/E24</f>
        <v>0.11267605633802817</v>
      </c>
      <c r="H25" s="431">
        <v>75</v>
      </c>
      <c r="I25" s="619"/>
      <c r="J25" s="625">
        <f>H25/H24</f>
        <v>9.9734042553191488E-2</v>
      </c>
      <c r="K25" s="619">
        <v>67</v>
      </c>
      <c r="L25" s="619"/>
      <c r="M25" s="625">
        <f>K25/K24</f>
        <v>0.16708229426433915</v>
      </c>
      <c r="N25" s="619">
        <v>38</v>
      </c>
      <c r="O25" s="619"/>
      <c r="P25" s="625">
        <f>N25/N24</f>
        <v>6.4080944350758853E-2</v>
      </c>
      <c r="Q25" s="619">
        <v>22</v>
      </c>
      <c r="R25" s="619"/>
      <c r="S25" s="625">
        <f>Q25/Q24</f>
        <v>7.857142857142857E-2</v>
      </c>
      <c r="T25" s="621">
        <v>35</v>
      </c>
      <c r="U25" s="619"/>
      <c r="V25" s="625">
        <f>T25/T24</f>
        <v>0.14583333333333334</v>
      </c>
      <c r="W25" s="620">
        <v>4</v>
      </c>
      <c r="X25" s="619"/>
      <c r="Y25" s="625">
        <f>W25/W24</f>
        <v>1.6194331983805668E-2</v>
      </c>
      <c r="Z25" s="610"/>
    </row>
    <row r="26" spans="1:26">
      <c r="A26" s="431" t="s">
        <v>284</v>
      </c>
      <c r="B26" s="431">
        <v>900</v>
      </c>
      <c r="C26" s="473">
        <f>B26/C31</f>
        <v>6.785795068988916E-2</v>
      </c>
      <c r="D26" s="473"/>
      <c r="E26" s="623">
        <v>630</v>
      </c>
      <c r="F26" s="625">
        <f>E26/F31</f>
        <v>5.3938356164383562E-2</v>
      </c>
      <c r="G26" s="619"/>
      <c r="H26" s="431">
        <v>677</v>
      </c>
      <c r="I26" s="625">
        <f>H26/I31</f>
        <v>6.3437031484257875E-2</v>
      </c>
      <c r="J26" s="619"/>
      <c r="K26" s="619">
        <v>334</v>
      </c>
      <c r="L26" s="625">
        <f>K26/L31</f>
        <v>4.1434065252450067E-2</v>
      </c>
      <c r="M26" s="619"/>
      <c r="N26" s="619">
        <v>555</v>
      </c>
      <c r="O26" s="625">
        <f>N26/O31</f>
        <v>5.7848655409631022E-2</v>
      </c>
      <c r="P26" s="619"/>
      <c r="Q26" s="619">
        <v>258</v>
      </c>
      <c r="R26" s="625">
        <f>Q26/R31</f>
        <v>2.9812803327940837E-2</v>
      </c>
      <c r="S26" s="619"/>
      <c r="T26" s="621">
        <v>205</v>
      </c>
      <c r="U26" s="625">
        <f>T26/U31</f>
        <v>2.1927478874745963E-2</v>
      </c>
      <c r="V26" s="619"/>
      <c r="W26" s="620">
        <v>243</v>
      </c>
      <c r="X26" s="625">
        <f>W26/X31</f>
        <v>2.4085637823371989E-2</v>
      </c>
      <c r="Y26" s="619"/>
      <c r="Z26" s="610"/>
    </row>
    <row r="27" spans="1:26">
      <c r="A27" s="430" t="s">
        <v>289</v>
      </c>
      <c r="B27" s="430"/>
      <c r="C27" s="472"/>
      <c r="D27" s="472"/>
      <c r="E27" s="430"/>
      <c r="F27" s="619"/>
      <c r="G27" s="619"/>
      <c r="H27" s="430"/>
      <c r="I27" s="619"/>
      <c r="J27" s="619"/>
      <c r="K27" s="619"/>
      <c r="L27" s="619"/>
      <c r="M27" s="619"/>
      <c r="N27" s="619"/>
      <c r="O27" s="619"/>
      <c r="P27" s="619"/>
      <c r="Q27" s="619"/>
      <c r="R27" s="619"/>
      <c r="S27" s="619"/>
      <c r="T27" s="610"/>
      <c r="U27" s="619"/>
      <c r="V27" s="619"/>
      <c r="W27" s="620"/>
      <c r="X27" s="619"/>
      <c r="Y27" s="619"/>
      <c r="Z27" s="610"/>
    </row>
    <row r="28" spans="1:26">
      <c r="A28" s="431" t="s">
        <v>282</v>
      </c>
      <c r="B28" s="431">
        <v>2286</v>
      </c>
      <c r="C28" s="473"/>
      <c r="D28" s="473"/>
      <c r="E28" s="474">
        <f>E29+E30</f>
        <v>2193</v>
      </c>
      <c r="F28" s="627"/>
      <c r="G28" s="627"/>
      <c r="H28" s="431">
        <v>2390</v>
      </c>
      <c r="I28" s="627"/>
      <c r="J28" s="627"/>
      <c r="K28" s="619">
        <v>1525</v>
      </c>
      <c r="L28" s="627"/>
      <c r="M28" s="627"/>
      <c r="N28" s="627">
        <v>1821</v>
      </c>
      <c r="O28" s="627"/>
      <c r="P28" s="627"/>
      <c r="Q28" s="627">
        <v>2171</v>
      </c>
      <c r="R28" s="627"/>
      <c r="S28" s="627"/>
      <c r="T28" s="628">
        <v>1690</v>
      </c>
      <c r="U28" s="627"/>
      <c r="V28" s="627"/>
      <c r="W28" s="629">
        <v>2029</v>
      </c>
      <c r="X28" s="627"/>
      <c r="Y28" s="627"/>
      <c r="Z28" s="610"/>
    </row>
    <row r="29" spans="1:26">
      <c r="A29" s="431" t="s">
        <v>283</v>
      </c>
      <c r="B29" s="431">
        <v>318</v>
      </c>
      <c r="C29" s="473"/>
      <c r="D29" s="473">
        <f>B29/D31</f>
        <v>0.54081632653061229</v>
      </c>
      <c r="E29" s="623">
        <v>308</v>
      </c>
      <c r="F29" s="619"/>
      <c r="G29" s="631">
        <f>E29/E28</f>
        <v>0.1404468764249886</v>
      </c>
      <c r="H29" s="431">
        <v>300</v>
      </c>
      <c r="I29" s="619"/>
      <c r="J29" s="631">
        <f>H29/H28</f>
        <v>0.12552301255230125</v>
      </c>
      <c r="K29" s="619">
        <v>330</v>
      </c>
      <c r="L29" s="619"/>
      <c r="M29" s="631">
        <f>K29/K28</f>
        <v>0.21639344262295082</v>
      </c>
      <c r="N29" s="619">
        <v>257</v>
      </c>
      <c r="O29" s="619"/>
      <c r="P29" s="631">
        <f>N29/N28</f>
        <v>0.14113124656781989</v>
      </c>
      <c r="Q29" s="619">
        <v>350</v>
      </c>
      <c r="R29" s="619"/>
      <c r="S29" s="631">
        <f>Q29/Q28</f>
        <v>0.16121602947950253</v>
      </c>
      <c r="T29" s="621">
        <v>125</v>
      </c>
      <c r="U29" s="619"/>
      <c r="V29" s="631">
        <f>T29/T28</f>
        <v>7.3964497041420121E-2</v>
      </c>
      <c r="W29" s="620">
        <v>158</v>
      </c>
      <c r="X29" s="619"/>
      <c r="Y29" s="631">
        <f>W29/W28</f>
        <v>7.787087235091178E-2</v>
      </c>
      <c r="Z29" s="610"/>
    </row>
    <row r="30" spans="1:26">
      <c r="A30" s="431" t="s">
        <v>284</v>
      </c>
      <c r="B30" s="432">
        <v>1968</v>
      </c>
      <c r="C30" s="475">
        <f>B30/C31</f>
        <v>0.14838271884189097</v>
      </c>
      <c r="D30" s="475"/>
      <c r="E30" s="630">
        <v>1885</v>
      </c>
      <c r="F30" s="633">
        <f>E30/F31</f>
        <v>0.16138698630136986</v>
      </c>
      <c r="G30" s="633"/>
      <c r="H30" s="432">
        <v>2090</v>
      </c>
      <c r="I30" s="633">
        <f>H30/I31</f>
        <v>0.19583958020989506</v>
      </c>
      <c r="J30" s="633"/>
      <c r="K30" s="634">
        <v>1195</v>
      </c>
      <c r="L30" s="633">
        <f>K30/L31</f>
        <v>0.14824463466071208</v>
      </c>
      <c r="M30" s="633"/>
      <c r="N30" s="627">
        <v>1564</v>
      </c>
      <c r="O30" s="624">
        <f>N30/O31</f>
        <v>0.16301855326245571</v>
      </c>
      <c r="P30" s="624"/>
      <c r="Q30" s="627">
        <v>1821</v>
      </c>
      <c r="R30" s="624">
        <f>Q30/R31</f>
        <v>0.21042292581465219</v>
      </c>
      <c r="S30" s="624"/>
      <c r="T30" s="628">
        <v>1565</v>
      </c>
      <c r="U30" s="624">
        <f>T30/U31</f>
        <v>0.16739758262915819</v>
      </c>
      <c r="V30" s="624"/>
      <c r="W30" s="629">
        <v>1871</v>
      </c>
      <c r="X30" s="624">
        <f>W30/X31</f>
        <v>0.18544949945485181</v>
      </c>
      <c r="Y30" s="624"/>
      <c r="Z30" s="610"/>
    </row>
    <row r="31" spans="1:26">
      <c r="A31" s="635" t="s">
        <v>290</v>
      </c>
      <c r="B31" s="636"/>
      <c r="C31" s="637">
        <v>13263</v>
      </c>
      <c r="D31" s="637">
        <v>588</v>
      </c>
      <c r="E31" s="636"/>
      <c r="F31" s="637">
        <v>11680</v>
      </c>
      <c r="G31" s="637">
        <v>664</v>
      </c>
      <c r="H31" s="637"/>
      <c r="I31" s="637">
        <v>10672</v>
      </c>
      <c r="J31" s="637">
        <v>523</v>
      </c>
      <c r="K31" s="637"/>
      <c r="L31" s="637">
        <v>8061</v>
      </c>
      <c r="M31" s="638">
        <v>585</v>
      </c>
      <c r="N31" s="476"/>
      <c r="O31" s="477">
        <v>9594</v>
      </c>
      <c r="P31" s="477">
        <v>517</v>
      </c>
      <c r="Q31" s="477"/>
      <c r="R31" s="477">
        <v>8654</v>
      </c>
      <c r="S31" s="477">
        <v>618</v>
      </c>
      <c r="T31" s="477"/>
      <c r="U31" s="477">
        <v>9349</v>
      </c>
      <c r="V31" s="477">
        <v>313</v>
      </c>
      <c r="W31" s="477"/>
      <c r="X31" s="477">
        <v>10089</v>
      </c>
      <c r="Y31" s="477">
        <v>221</v>
      </c>
      <c r="Z31" s="610"/>
    </row>
    <row r="32" spans="1:26">
      <c r="A32" s="99"/>
      <c r="B32" s="99"/>
      <c r="C32" s="99"/>
      <c r="D32" s="99"/>
      <c r="E32" s="99"/>
      <c r="F32" s="99"/>
      <c r="G32" s="99"/>
      <c r="H32" s="99"/>
      <c r="I32" s="99"/>
      <c r="J32" s="99"/>
      <c r="K32" s="99"/>
      <c r="L32" s="99"/>
      <c r="M32" s="99"/>
      <c r="N32" s="99"/>
      <c r="O32" s="99"/>
      <c r="P32" s="99"/>
      <c r="Q32" s="99"/>
      <c r="R32" s="99"/>
      <c r="S32" s="99"/>
      <c r="T32" s="99"/>
      <c r="U32" s="99"/>
      <c r="V32" s="99"/>
      <c r="W32" s="99"/>
      <c r="X32" s="99"/>
      <c r="Y32" s="99"/>
      <c r="Z32" s="99"/>
    </row>
    <row r="33" spans="1:26">
      <c r="A33" s="611" t="s">
        <v>308</v>
      </c>
      <c r="M33" s="610"/>
      <c r="N33" s="99"/>
      <c r="O33" s="99"/>
      <c r="P33" s="99"/>
      <c r="Q33" s="99"/>
      <c r="R33" s="99"/>
      <c r="S33" s="99"/>
      <c r="T33" s="99"/>
      <c r="U33" s="99"/>
      <c r="V33" s="99"/>
      <c r="W33" s="99"/>
      <c r="X33" s="99"/>
      <c r="Y33" s="99"/>
      <c r="Z33" s="99"/>
    </row>
    <row r="34" spans="1:26">
      <c r="A34" s="611" t="s">
        <v>472</v>
      </c>
      <c r="M34" s="610"/>
      <c r="N34" s="99"/>
      <c r="O34" s="99"/>
      <c r="P34" s="99"/>
      <c r="Q34" s="99"/>
      <c r="R34" s="99"/>
      <c r="S34" s="99"/>
      <c r="T34" s="99"/>
      <c r="U34" s="99"/>
      <c r="V34" s="99"/>
      <c r="W34" s="99"/>
      <c r="X34" s="99"/>
      <c r="Y34" s="99"/>
      <c r="Z34" s="99"/>
    </row>
    <row r="35" spans="1:26">
      <c r="A35" s="611" t="s">
        <v>319</v>
      </c>
      <c r="M35" s="610"/>
      <c r="N35" s="99"/>
      <c r="O35" s="99"/>
      <c r="P35" s="99"/>
      <c r="Q35" s="99"/>
      <c r="R35" s="99"/>
      <c r="S35" s="99"/>
      <c r="T35" s="99"/>
      <c r="U35" s="99"/>
      <c r="V35" s="99"/>
      <c r="W35" s="99"/>
      <c r="X35" s="99"/>
      <c r="Y35" s="99"/>
      <c r="Z35" s="99"/>
    </row>
    <row r="36" spans="1:26">
      <c r="A36" s="611" t="s">
        <v>320</v>
      </c>
      <c r="E36" s="639" t="s">
        <v>473</v>
      </c>
      <c r="M36" s="610"/>
      <c r="N36" s="99"/>
      <c r="O36" s="99"/>
      <c r="P36" s="99"/>
      <c r="Q36" s="99"/>
      <c r="R36" s="99"/>
      <c r="S36" s="99"/>
      <c r="T36" s="99"/>
      <c r="U36" s="99"/>
      <c r="V36" s="99"/>
      <c r="W36" s="99"/>
      <c r="X36" s="99"/>
      <c r="Y36" s="99"/>
      <c r="Z36" s="99"/>
    </row>
    <row r="37" spans="1:26">
      <c r="A37" s="99"/>
      <c r="B37" s="99"/>
      <c r="C37" s="99"/>
      <c r="D37" s="99"/>
      <c r="E37" s="640">
        <v>2013</v>
      </c>
      <c r="F37" s="640">
        <v>2012</v>
      </c>
      <c r="G37" s="640">
        <v>2011</v>
      </c>
      <c r="H37" s="640">
        <v>2010</v>
      </c>
      <c r="I37" s="640">
        <v>2009</v>
      </c>
      <c r="J37" s="640">
        <v>2008</v>
      </c>
      <c r="K37" s="640">
        <v>2007</v>
      </c>
      <c r="L37" s="640" t="s">
        <v>304</v>
      </c>
      <c r="M37" s="640" t="s">
        <v>474</v>
      </c>
      <c r="N37" s="640" t="s">
        <v>304</v>
      </c>
      <c r="O37" s="640" t="s">
        <v>475</v>
      </c>
      <c r="P37" s="99"/>
      <c r="Q37" s="99"/>
      <c r="R37" s="99"/>
      <c r="S37" s="99"/>
      <c r="T37" s="99"/>
      <c r="U37" s="99"/>
      <c r="V37" s="99"/>
      <c r="W37" s="99"/>
      <c r="X37" s="99"/>
      <c r="Y37" s="99"/>
      <c r="Z37" s="99"/>
    </row>
    <row r="38" spans="1:26">
      <c r="A38" s="99"/>
      <c r="B38" s="99"/>
      <c r="C38" s="99"/>
      <c r="D38" s="99" t="s">
        <v>476</v>
      </c>
      <c r="E38" s="641">
        <f>E10</f>
        <v>1254</v>
      </c>
      <c r="F38" s="641">
        <f>H10</f>
        <v>915</v>
      </c>
      <c r="G38" s="641">
        <f>K10</f>
        <v>962</v>
      </c>
      <c r="H38" s="641">
        <f>N10</f>
        <v>494</v>
      </c>
      <c r="I38" s="641">
        <f>Q10</f>
        <v>788</v>
      </c>
      <c r="J38" s="641">
        <f>T10</f>
        <v>688</v>
      </c>
      <c r="K38" s="641">
        <f>W10</f>
        <v>927</v>
      </c>
      <c r="L38" s="641">
        <f>SUM(E38:J38)</f>
        <v>5101</v>
      </c>
      <c r="M38" s="642">
        <f>L38/$L$41*100</f>
        <v>8.9014920164034539</v>
      </c>
      <c r="N38" s="641">
        <f>SUM(F38:K38)</f>
        <v>4774</v>
      </c>
      <c r="O38" s="99">
        <f>N38/$N$41*100</f>
        <v>8.7662278044033126</v>
      </c>
      <c r="P38" s="99"/>
      <c r="Q38" s="99"/>
      <c r="R38" s="99"/>
      <c r="S38" s="99"/>
      <c r="T38" s="99"/>
      <c r="U38" s="99"/>
      <c r="V38" s="99"/>
      <c r="W38" s="99"/>
      <c r="X38" s="99"/>
      <c r="Y38" s="99"/>
      <c r="Z38" s="99"/>
    </row>
    <row r="39" spans="1:26">
      <c r="A39" s="99"/>
      <c r="B39" s="99"/>
      <c r="C39" s="99"/>
      <c r="D39" s="99" t="s">
        <v>477</v>
      </c>
      <c r="E39" s="641">
        <f>E22+E18+E14+E30</f>
        <v>9796</v>
      </c>
      <c r="F39" s="641">
        <f>H14+H18+H22+H26</f>
        <v>5707</v>
      </c>
      <c r="G39" s="641">
        <f>K14+K18+K22+K26</f>
        <v>5904</v>
      </c>
      <c r="H39" s="641">
        <f>N14+N18+N22+N26</f>
        <v>7536</v>
      </c>
      <c r="I39" s="641">
        <f>Q14+Q18+Q22+Q26</f>
        <v>6045</v>
      </c>
      <c r="J39" s="641">
        <f>T14+T18+T22+T26</f>
        <v>7096</v>
      </c>
      <c r="K39" s="641">
        <f>W14+W18+W22+W26</f>
        <v>7291</v>
      </c>
      <c r="L39" s="641">
        <f t="shared" ref="L39:L40" si="0">SUM(E39:J39)</f>
        <v>42084</v>
      </c>
      <c r="M39" s="642">
        <f t="shared" ref="M39:M40" si="1">L39/$L$41*100</f>
        <v>73.438617921647335</v>
      </c>
      <c r="N39" s="641">
        <f t="shared" ref="N39:N40" si="2">SUM(F39:K39)</f>
        <v>39579</v>
      </c>
      <c r="O39" s="99">
        <f t="shared" ref="O39:O40" si="3">N39/$N$41*100</f>
        <v>72.676692557703959</v>
      </c>
      <c r="P39" s="99"/>
      <c r="Q39" s="99"/>
      <c r="R39" s="99"/>
      <c r="S39" s="99"/>
      <c r="T39" s="99"/>
      <c r="U39" s="99"/>
      <c r="V39" s="99"/>
      <c r="W39" s="99"/>
      <c r="X39" s="99"/>
      <c r="Y39" s="99"/>
      <c r="Z39" s="99"/>
    </row>
    <row r="40" spans="1:26">
      <c r="A40" s="99"/>
      <c r="B40" s="99"/>
      <c r="C40" s="99"/>
      <c r="D40" s="99" t="s">
        <v>478</v>
      </c>
      <c r="E40" s="641">
        <f>E30</f>
        <v>1885</v>
      </c>
      <c r="F40" s="641">
        <f>H30</f>
        <v>2090</v>
      </c>
      <c r="G40" s="641">
        <f>K30</f>
        <v>1195</v>
      </c>
      <c r="H40" s="641">
        <f>N30</f>
        <v>1564</v>
      </c>
      <c r="I40" s="641">
        <f>Q30</f>
        <v>1821</v>
      </c>
      <c r="J40" s="641">
        <f>T30</f>
        <v>1565</v>
      </c>
      <c r="K40" s="641">
        <f>W30</f>
        <v>1871</v>
      </c>
      <c r="L40" s="641">
        <f t="shared" si="0"/>
        <v>10120</v>
      </c>
      <c r="M40" s="642">
        <f t="shared" si="1"/>
        <v>17.65989006194922</v>
      </c>
      <c r="N40" s="641">
        <f t="shared" si="2"/>
        <v>10106</v>
      </c>
      <c r="O40" s="99">
        <f t="shared" si="3"/>
        <v>18.557079637892727</v>
      </c>
      <c r="P40" s="99"/>
      <c r="Q40" s="99"/>
      <c r="R40" s="99"/>
      <c r="S40" s="99"/>
      <c r="T40" s="99"/>
      <c r="U40" s="99"/>
      <c r="V40" s="99"/>
      <c r="W40" s="99"/>
      <c r="X40" s="99"/>
      <c r="Y40" s="99"/>
      <c r="Z40" s="99"/>
    </row>
    <row r="41" spans="1:26">
      <c r="A41" s="99"/>
      <c r="B41" s="99"/>
      <c r="C41" s="99"/>
      <c r="D41" s="99"/>
      <c r="E41" s="99"/>
      <c r="F41" s="99"/>
      <c r="G41" s="99"/>
      <c r="H41" s="99"/>
      <c r="I41" s="99"/>
      <c r="J41" s="99"/>
      <c r="K41" s="99"/>
      <c r="L41" s="643">
        <f>SUM(L38:L40)</f>
        <v>57305</v>
      </c>
      <c r="M41" s="99"/>
      <c r="N41" s="641">
        <f>SUM(N38:N40)</f>
        <v>54459</v>
      </c>
      <c r="O41" s="99"/>
      <c r="P41" s="99"/>
      <c r="Q41" s="99"/>
      <c r="R41" s="99"/>
      <c r="S41" s="99"/>
      <c r="T41" s="99"/>
      <c r="U41" s="99"/>
      <c r="V41" s="99"/>
      <c r="W41" s="99"/>
      <c r="X41" s="99"/>
      <c r="Y41" s="99"/>
      <c r="Z41" s="99"/>
    </row>
    <row r="42" spans="1:26">
      <c r="A42" s="99"/>
      <c r="B42" s="99"/>
      <c r="C42" s="99"/>
      <c r="D42" s="99"/>
      <c r="E42" s="99"/>
      <c r="F42" s="99"/>
      <c r="G42" s="99"/>
      <c r="H42" s="99"/>
      <c r="I42" s="99"/>
      <c r="J42" s="99"/>
      <c r="K42" s="99"/>
      <c r="L42" s="99"/>
      <c r="M42" s="99"/>
      <c r="N42" s="99"/>
      <c r="O42" s="99"/>
      <c r="P42" s="99"/>
      <c r="Q42" s="99"/>
      <c r="R42" s="99"/>
      <c r="S42" s="99"/>
      <c r="T42" s="99"/>
      <c r="U42" s="99"/>
      <c r="V42" s="99"/>
      <c r="W42" s="99"/>
      <c r="X42" s="99"/>
      <c r="Y42" s="99"/>
      <c r="Z42" s="99"/>
    </row>
    <row r="43" spans="1:26">
      <c r="A43" s="99"/>
      <c r="B43" s="99"/>
      <c r="C43" s="99"/>
      <c r="D43" s="99"/>
      <c r="E43" s="640" t="s">
        <v>479</v>
      </c>
      <c r="F43" s="99"/>
      <c r="G43" s="99"/>
      <c r="H43" s="99"/>
      <c r="I43" s="99"/>
      <c r="J43" s="99"/>
      <c r="K43" s="99"/>
      <c r="L43" s="99"/>
      <c r="M43" s="99"/>
      <c r="N43" s="99"/>
      <c r="O43" s="99"/>
      <c r="P43" s="99"/>
      <c r="Q43" s="99"/>
      <c r="R43" s="99"/>
      <c r="S43" s="99"/>
      <c r="T43" s="99"/>
      <c r="U43" s="99"/>
      <c r="V43" s="99"/>
      <c r="W43" s="99"/>
      <c r="X43" s="99"/>
      <c r="Y43" s="99"/>
      <c r="Z43" s="99"/>
    </row>
    <row r="44" spans="1:26">
      <c r="A44" s="99"/>
      <c r="B44" s="99"/>
      <c r="C44" s="99"/>
      <c r="D44" s="99"/>
      <c r="E44" s="640">
        <v>2013</v>
      </c>
      <c r="F44" s="640">
        <v>2012</v>
      </c>
      <c r="G44" s="640">
        <v>2011</v>
      </c>
      <c r="H44" s="640">
        <v>2010</v>
      </c>
      <c r="I44" s="640">
        <v>2009</v>
      </c>
      <c r="J44" s="640">
        <v>2008</v>
      </c>
      <c r="K44" s="640">
        <v>2007</v>
      </c>
      <c r="L44" s="640" t="s">
        <v>480</v>
      </c>
      <c r="M44" s="640" t="s">
        <v>474</v>
      </c>
      <c r="N44" s="640" t="s">
        <v>304</v>
      </c>
      <c r="O44" s="640" t="s">
        <v>475</v>
      </c>
      <c r="P44" s="99"/>
      <c r="Q44" s="99"/>
      <c r="R44" s="99"/>
      <c r="S44" s="99"/>
      <c r="T44" s="99"/>
      <c r="U44" s="99"/>
      <c r="V44" s="99"/>
      <c r="W44" s="99"/>
      <c r="X44" s="99"/>
      <c r="Y44" s="99"/>
      <c r="Z44" s="99"/>
    </row>
    <row r="45" spans="1:26">
      <c r="A45" s="99"/>
      <c r="B45" s="99"/>
      <c r="C45" s="99"/>
      <c r="D45" s="99" t="s">
        <v>476</v>
      </c>
      <c r="E45" s="641">
        <f>E9</f>
        <v>13</v>
      </c>
      <c r="F45" s="641">
        <f>H9</f>
        <v>8</v>
      </c>
      <c r="G45" s="641">
        <f>K9</f>
        <v>17</v>
      </c>
      <c r="H45" s="641">
        <f>N9</f>
        <v>20</v>
      </c>
      <c r="I45" s="641">
        <f>Q9</f>
        <v>75</v>
      </c>
      <c r="J45" s="641">
        <f>T9</f>
        <v>97</v>
      </c>
      <c r="K45" s="641">
        <f>W9</f>
        <v>31</v>
      </c>
      <c r="L45" s="641">
        <f>SUM(E45:K45)</f>
        <v>261</v>
      </c>
      <c r="M45" s="642">
        <f>L45/$L$48*100</f>
        <v>7.5850043591979084</v>
      </c>
      <c r="N45" s="641">
        <f>SUM(F45:K45)</f>
        <v>248</v>
      </c>
      <c r="O45" s="641">
        <f>N45/$N$48*100</f>
        <v>8.9305005401512432</v>
      </c>
      <c r="P45" s="99"/>
      <c r="Q45" s="99"/>
      <c r="R45" s="99"/>
      <c r="S45" s="99"/>
      <c r="T45" s="99"/>
      <c r="U45" s="99"/>
      <c r="V45" s="99"/>
      <c r="W45" s="99"/>
      <c r="X45" s="99"/>
      <c r="Y45" s="99"/>
      <c r="Z45" s="99"/>
    </row>
    <row r="46" spans="1:26">
      <c r="A46" s="99"/>
      <c r="B46" s="99"/>
      <c r="C46" s="99"/>
      <c r="D46" s="99" t="s">
        <v>477</v>
      </c>
      <c r="E46" s="641">
        <f>E13+E17+E21+E25</f>
        <v>343</v>
      </c>
      <c r="F46" s="641">
        <f>H13+H17+H21+H25</f>
        <v>215</v>
      </c>
      <c r="G46" s="641">
        <f>K13+K17+K21+K25</f>
        <v>238</v>
      </c>
      <c r="H46" s="641">
        <f>N13+N17+N21+N25</f>
        <v>240</v>
      </c>
      <c r="I46" s="641">
        <f>Q13+Q17+Q21+Q25</f>
        <v>193</v>
      </c>
      <c r="J46" s="641">
        <f>T13+T17+T21+T25</f>
        <v>91</v>
      </c>
      <c r="K46" s="641">
        <f>W13+W17+W21+W25</f>
        <v>32</v>
      </c>
      <c r="L46" s="641">
        <f t="shared" ref="L46:L47" si="4">SUM(E46:K46)</f>
        <v>1352</v>
      </c>
      <c r="M46" s="642">
        <f t="shared" ref="M46:M47" si="5">L46/$L$48*100</f>
        <v>39.290903807032841</v>
      </c>
      <c r="N46" s="641">
        <f t="shared" ref="N46:N47" si="6">SUM(F46:K46)</f>
        <v>1009</v>
      </c>
      <c r="O46" s="641">
        <f t="shared" ref="O46:O47" si="7">N46/$N$48*100</f>
        <v>36.334173568599212</v>
      </c>
      <c r="P46" s="99"/>
      <c r="Q46" s="99"/>
      <c r="R46" s="99"/>
      <c r="S46" s="99"/>
      <c r="T46" s="99"/>
      <c r="U46" s="99"/>
      <c r="V46" s="99"/>
      <c r="W46" s="99"/>
      <c r="X46" s="99"/>
      <c r="Y46" s="99"/>
      <c r="Z46" s="99"/>
    </row>
    <row r="47" spans="1:26">
      <c r="A47" s="99"/>
      <c r="B47" s="99"/>
      <c r="C47" s="99"/>
      <c r="D47" s="99" t="s">
        <v>478</v>
      </c>
      <c r="E47" s="641">
        <f>E29</f>
        <v>308</v>
      </c>
      <c r="F47" s="641">
        <f>H29</f>
        <v>300</v>
      </c>
      <c r="G47" s="641">
        <f>K29</f>
        <v>330</v>
      </c>
      <c r="H47" s="641">
        <f>N29</f>
        <v>257</v>
      </c>
      <c r="I47" s="641">
        <f>Q29</f>
        <v>350</v>
      </c>
      <c r="J47" s="641">
        <f>T29</f>
        <v>125</v>
      </c>
      <c r="K47" s="641">
        <f>W29</f>
        <v>158</v>
      </c>
      <c r="L47" s="641">
        <f t="shared" si="4"/>
        <v>1828</v>
      </c>
      <c r="M47" s="642">
        <f t="shared" si="5"/>
        <v>53.124091833769249</v>
      </c>
      <c r="N47" s="641">
        <f t="shared" si="6"/>
        <v>1520</v>
      </c>
      <c r="O47" s="641">
        <f t="shared" si="7"/>
        <v>54.735325891249552</v>
      </c>
      <c r="P47" s="99"/>
      <c r="Q47" s="99"/>
      <c r="R47" s="99"/>
      <c r="S47" s="99"/>
      <c r="T47" s="99"/>
      <c r="U47" s="99"/>
      <c r="V47" s="99"/>
      <c r="W47" s="99"/>
      <c r="X47" s="99"/>
      <c r="Y47" s="99"/>
      <c r="Z47" s="99"/>
    </row>
    <row r="48" spans="1:26">
      <c r="A48" s="99"/>
      <c r="B48" s="99"/>
      <c r="C48" s="99"/>
      <c r="D48" s="99"/>
      <c r="E48" s="641"/>
      <c r="F48" s="641"/>
      <c r="G48" s="641"/>
      <c r="H48" s="641"/>
      <c r="I48" s="641"/>
      <c r="J48" s="641"/>
      <c r="K48" s="641"/>
      <c r="L48" s="643">
        <f>SUM(L45:L47)</f>
        <v>3441</v>
      </c>
      <c r="M48" s="641"/>
      <c r="N48" s="641">
        <f>SUM(N45:N47)</f>
        <v>2777</v>
      </c>
      <c r="O48" s="641"/>
      <c r="P48" s="99"/>
      <c r="Q48" s="99"/>
      <c r="R48" s="99"/>
      <c r="S48" s="99"/>
      <c r="T48" s="99"/>
      <c r="U48" s="99"/>
      <c r="V48" s="99"/>
      <c r="W48" s="99"/>
      <c r="X48" s="99"/>
      <c r="Y48" s="99"/>
      <c r="Z48" s="99"/>
    </row>
    <row r="49" spans="1:26">
      <c r="A49" s="99"/>
      <c r="B49" s="99"/>
      <c r="C49" s="99"/>
      <c r="D49" s="99"/>
      <c r="E49" s="99"/>
      <c r="F49" s="99"/>
      <c r="G49" s="99"/>
      <c r="H49" s="99"/>
      <c r="I49" s="99"/>
      <c r="J49" s="99"/>
      <c r="K49" s="99"/>
      <c r="L49" s="99"/>
      <c r="M49" s="99"/>
      <c r="N49" s="99"/>
      <c r="O49" s="99"/>
      <c r="P49" s="99"/>
      <c r="Q49" s="99"/>
      <c r="R49" s="99"/>
      <c r="S49" s="99"/>
      <c r="T49" s="99"/>
      <c r="U49" s="99"/>
      <c r="V49" s="99"/>
      <c r="W49" s="99"/>
      <c r="X49" s="99"/>
      <c r="Y49" s="99"/>
      <c r="Z49" s="99"/>
    </row>
  </sheetData>
  <pageMargins left="0.70866141732283472" right="0.70866141732283472" top="0.74803149606299213" bottom="0.74803149606299213" header="0.31496062992125984" footer="0.31496062992125984"/>
  <pageSetup paperSize="8" scale="68" orientation="landscape" r:id="rId1"/>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dimension ref="A1:M34"/>
  <sheetViews>
    <sheetView zoomScaleNormal="100" workbookViewId="0">
      <selection sqref="A1:A2"/>
    </sheetView>
  </sheetViews>
  <sheetFormatPr defaultRowHeight="12.75"/>
  <cols>
    <col min="1" max="1" width="23.5703125" style="99" bestFit="1" customWidth="1"/>
    <col min="2" max="2" width="11.42578125" style="99" bestFit="1" customWidth="1"/>
    <col min="3" max="3" width="5.28515625" style="99" bestFit="1" customWidth="1"/>
    <col min="4" max="4" width="8.7109375" style="99" bestFit="1" customWidth="1"/>
    <col min="5" max="5" width="15.85546875" style="99" bestFit="1" customWidth="1"/>
    <col min="6" max="6" width="11.5703125" style="99" bestFit="1" customWidth="1"/>
    <col min="7" max="7" width="12.140625" style="99" bestFit="1" customWidth="1"/>
    <col min="8" max="8" width="9.140625" style="99"/>
    <col min="9" max="9" width="12.28515625" style="99" bestFit="1" customWidth="1"/>
    <col min="10" max="10" width="12.85546875" style="99" bestFit="1" customWidth="1"/>
    <col min="11" max="16384" width="9.140625" style="99"/>
  </cols>
  <sheetData>
    <row r="1" spans="1:13" ht="30" customHeight="1">
      <c r="A1" s="738" t="s">
        <v>0</v>
      </c>
      <c r="B1" s="736" t="s">
        <v>1</v>
      </c>
      <c r="C1" s="736" t="s">
        <v>2</v>
      </c>
      <c r="D1" s="644" t="s">
        <v>110</v>
      </c>
      <c r="E1" s="736" t="s">
        <v>116</v>
      </c>
      <c r="F1" s="736" t="s">
        <v>112</v>
      </c>
      <c r="G1" s="736" t="s">
        <v>113</v>
      </c>
    </row>
    <row r="2" spans="1:13" ht="30.75" thickBot="1">
      <c r="A2" s="739"/>
      <c r="B2" s="737"/>
      <c r="C2" s="737"/>
      <c r="D2" s="645" t="s">
        <v>111</v>
      </c>
      <c r="E2" s="737"/>
      <c r="F2" s="737"/>
      <c r="G2" s="737"/>
    </row>
    <row r="3" spans="1:13" ht="30.75" customHeight="1" thickBot="1">
      <c r="A3" s="646" t="s">
        <v>4</v>
      </c>
      <c r="B3" s="450"/>
      <c r="C3" s="450"/>
      <c r="D3" s="450"/>
      <c r="E3" s="450"/>
      <c r="F3" s="450"/>
      <c r="G3" s="450"/>
      <c r="J3" s="319"/>
      <c r="K3" s="319"/>
      <c r="L3" s="319"/>
      <c r="M3" s="319"/>
    </row>
    <row r="4" spans="1:13" ht="13.5" thickBot="1">
      <c r="A4" s="272" t="s">
        <v>11</v>
      </c>
      <c r="B4" s="272" t="s">
        <v>225</v>
      </c>
      <c r="C4" s="272" t="s">
        <v>12</v>
      </c>
      <c r="D4" s="672">
        <v>29.52034896628431</v>
      </c>
      <c r="E4" s="672">
        <v>89.13</v>
      </c>
      <c r="F4" s="673">
        <v>0.28499999999999998</v>
      </c>
      <c r="G4" s="673">
        <v>1.33E-3</v>
      </c>
      <c r="I4" s="319"/>
      <c r="J4" s="642"/>
      <c r="K4" s="642"/>
      <c r="L4" s="647"/>
      <c r="M4" s="648"/>
    </row>
    <row r="5" spans="1:13" ht="13.5" thickBot="1">
      <c r="A5" s="272" t="s">
        <v>13</v>
      </c>
      <c r="B5" s="272" t="s">
        <v>225</v>
      </c>
      <c r="C5" s="272" t="s">
        <v>12</v>
      </c>
      <c r="D5" s="672">
        <v>21.640412633402544</v>
      </c>
      <c r="E5" s="672">
        <v>91.99</v>
      </c>
      <c r="F5" s="673">
        <v>0.28499999999999998</v>
      </c>
      <c r="G5" s="673">
        <v>1.33E-3</v>
      </c>
      <c r="I5" s="319"/>
      <c r="J5" s="642"/>
      <c r="K5" s="642"/>
      <c r="L5" s="647"/>
      <c r="M5" s="649"/>
    </row>
    <row r="6" spans="1:13" ht="13.5" thickBot="1">
      <c r="A6" s="272" t="s">
        <v>14</v>
      </c>
      <c r="B6" s="272" t="s">
        <v>225</v>
      </c>
      <c r="C6" s="272" t="s">
        <v>12</v>
      </c>
      <c r="D6" s="672">
        <v>15.295690329023261</v>
      </c>
      <c r="E6" s="672">
        <v>93.11</v>
      </c>
      <c r="F6" s="673">
        <v>0.28499999999999998</v>
      </c>
      <c r="G6" s="673">
        <v>1.33E-3</v>
      </c>
      <c r="I6" s="319"/>
      <c r="J6" s="642"/>
      <c r="K6" s="642"/>
      <c r="L6" s="648"/>
      <c r="M6" s="649"/>
    </row>
    <row r="7" spans="1:13" ht="15" thickBot="1">
      <c r="A7" s="734" t="s">
        <v>7</v>
      </c>
      <c r="B7" s="734" t="s">
        <v>8</v>
      </c>
      <c r="C7" s="650" t="s">
        <v>9</v>
      </c>
      <c r="D7" s="674" t="s">
        <v>114</v>
      </c>
      <c r="E7" s="682">
        <f>E8*0.0036</f>
        <v>0.19164507445741333</v>
      </c>
      <c r="F7" s="675">
        <f>F8*0.0036</f>
        <v>3.8879999999999999E-6</v>
      </c>
      <c r="G7" s="675">
        <f>G8*0.0036</f>
        <v>7.4519999999999991E-6</v>
      </c>
    </row>
    <row r="8" spans="1:13" ht="15" thickBot="1">
      <c r="A8" s="735"/>
      <c r="B8" s="735"/>
      <c r="C8" s="650" t="s">
        <v>10</v>
      </c>
      <c r="D8" s="674" t="s">
        <v>114</v>
      </c>
      <c r="E8" s="672">
        <v>53.234742904837034</v>
      </c>
      <c r="F8" s="676">
        <v>1.08E-3</v>
      </c>
      <c r="G8" s="676">
        <v>2.0699999999999998E-3</v>
      </c>
    </row>
    <row r="9" spans="1:13" ht="15" thickBot="1">
      <c r="A9" s="651" t="s">
        <v>75</v>
      </c>
      <c r="B9" s="652" t="s">
        <v>8</v>
      </c>
      <c r="C9" s="650" t="s">
        <v>12</v>
      </c>
      <c r="D9" s="672">
        <v>29.52034896628431</v>
      </c>
      <c r="E9" s="672">
        <v>89.13</v>
      </c>
      <c r="F9" s="676">
        <v>9.4999999999999998E-3</v>
      </c>
      <c r="G9" s="676">
        <v>1.33E-3</v>
      </c>
    </row>
    <row r="10" spans="1:13" ht="15" thickBot="1">
      <c r="A10" s="651" t="s">
        <v>76</v>
      </c>
      <c r="B10" s="652" t="s">
        <v>8</v>
      </c>
      <c r="C10" s="650" t="s">
        <v>12</v>
      </c>
      <c r="D10" s="672">
        <v>21.640412633402544</v>
      </c>
      <c r="E10" s="672">
        <v>91.99</v>
      </c>
      <c r="F10" s="676">
        <v>9.4999999999999998E-3</v>
      </c>
      <c r="G10" s="676">
        <v>1.33E-3</v>
      </c>
    </row>
    <row r="11" spans="1:13" ht="15" thickBot="1">
      <c r="A11" s="651" t="s">
        <v>77</v>
      </c>
      <c r="B11" s="652" t="s">
        <v>8</v>
      </c>
      <c r="C11" s="650" t="s">
        <v>12</v>
      </c>
      <c r="D11" s="672">
        <v>15.295690329023261</v>
      </c>
      <c r="E11" s="672">
        <v>93.11</v>
      </c>
      <c r="F11" s="676">
        <v>9.4999999999999998E-3</v>
      </c>
      <c r="G11" s="676">
        <v>1.33E-3</v>
      </c>
    </row>
    <row r="12" spans="1:13" ht="15" thickBot="1">
      <c r="A12" s="651" t="s">
        <v>15</v>
      </c>
      <c r="B12" s="652" t="s">
        <v>8</v>
      </c>
      <c r="C12" s="650" t="s">
        <v>16</v>
      </c>
      <c r="D12" s="672">
        <v>38.447036766913413</v>
      </c>
      <c r="E12" s="672">
        <v>69.573452018356562</v>
      </c>
      <c r="F12" s="677">
        <v>6.6500000000000001E-4</v>
      </c>
      <c r="G12" s="677">
        <v>3.8000000000000002E-4</v>
      </c>
    </row>
    <row r="13" spans="1:13" ht="15" thickBot="1">
      <c r="A13" s="651" t="s">
        <v>17</v>
      </c>
      <c r="B13" s="652" t="s">
        <v>8</v>
      </c>
      <c r="C13" s="650" t="s">
        <v>12</v>
      </c>
      <c r="D13" s="672">
        <v>54</v>
      </c>
      <c r="E13" s="672">
        <v>55.950617283950621</v>
      </c>
      <c r="F13" s="676">
        <v>1.0449999999999999E-3</v>
      </c>
      <c r="G13" s="677">
        <v>5.6999999999999998E-4</v>
      </c>
    </row>
    <row r="14" spans="1:13" ht="15" thickBot="1">
      <c r="A14" s="651" t="s">
        <v>18</v>
      </c>
      <c r="B14" s="652" t="s">
        <v>8</v>
      </c>
      <c r="C14" s="650" t="s">
        <v>16</v>
      </c>
      <c r="D14" s="672">
        <v>40.961833811941446</v>
      </c>
      <c r="E14" s="672">
        <v>73.455365436074288</v>
      </c>
      <c r="F14" s="676">
        <v>1.33E-3</v>
      </c>
      <c r="G14" s="677">
        <v>2.8499999999999999E-4</v>
      </c>
    </row>
    <row r="15" spans="1:13" ht="15" thickBot="1">
      <c r="A15" s="651" t="s">
        <v>19</v>
      </c>
      <c r="B15" s="652" t="s">
        <v>8</v>
      </c>
      <c r="C15" s="650" t="s">
        <v>16</v>
      </c>
      <c r="D15" s="672">
        <v>40.687042413992238</v>
      </c>
      <c r="E15" s="672">
        <v>72.496151296325024</v>
      </c>
      <c r="F15" s="676">
        <v>1.33E-3</v>
      </c>
      <c r="G15" s="677">
        <v>2.8499999999999999E-4</v>
      </c>
      <c r="I15" s="372"/>
      <c r="J15" s="373"/>
    </row>
    <row r="16" spans="1:13" ht="15" thickBot="1">
      <c r="A16" s="734" t="s">
        <v>7</v>
      </c>
      <c r="B16" s="734" t="s">
        <v>20</v>
      </c>
      <c r="C16" s="650" t="s">
        <v>9</v>
      </c>
      <c r="D16" s="674" t="s">
        <v>114</v>
      </c>
      <c r="E16" s="672">
        <f>E7</f>
        <v>0.19164507445741333</v>
      </c>
      <c r="F16" s="675">
        <f>F17*0.0036</f>
        <v>4.5360000000000003E-6</v>
      </c>
      <c r="G16" s="678">
        <f>G17*0.0036</f>
        <v>3.2399999999999994E-7</v>
      </c>
      <c r="I16" s="374"/>
      <c r="J16" s="375"/>
    </row>
    <row r="17" spans="1:10" ht="15" thickBot="1">
      <c r="A17" s="735"/>
      <c r="B17" s="735"/>
      <c r="C17" s="650" t="s">
        <v>10</v>
      </c>
      <c r="D17" s="674" t="s">
        <v>114</v>
      </c>
      <c r="E17" s="672">
        <f>E8</f>
        <v>53.234742904837034</v>
      </c>
      <c r="F17" s="676">
        <v>1.2600000000000001E-3</v>
      </c>
      <c r="G17" s="679">
        <v>8.9999999999999992E-5</v>
      </c>
      <c r="I17" s="75"/>
      <c r="J17" s="75"/>
    </row>
    <row r="18" spans="1:10" ht="15" thickBot="1">
      <c r="A18" s="651" t="s">
        <v>75</v>
      </c>
      <c r="B18" s="652" t="s">
        <v>20</v>
      </c>
      <c r="C18" s="650" t="s">
        <v>12</v>
      </c>
      <c r="D18" s="672">
        <f>D9</f>
        <v>29.52034896628431</v>
      </c>
      <c r="E18" s="672">
        <f>E9</f>
        <v>89.13</v>
      </c>
      <c r="F18" s="677">
        <v>6.6500000000000001E-4</v>
      </c>
      <c r="G18" s="676">
        <v>1.5200000000000001E-3</v>
      </c>
      <c r="I18" s="75"/>
      <c r="J18" s="75"/>
    </row>
    <row r="19" spans="1:10" ht="15" thickBot="1">
      <c r="A19" s="651" t="s">
        <v>76</v>
      </c>
      <c r="B19" s="652" t="s">
        <v>20</v>
      </c>
      <c r="C19" s="650" t="s">
        <v>12</v>
      </c>
      <c r="D19" s="672">
        <f>D10</f>
        <v>21.640412633402544</v>
      </c>
      <c r="E19" s="672">
        <f>E10</f>
        <v>91.99</v>
      </c>
      <c r="F19" s="677">
        <v>6.6500000000000001E-4</v>
      </c>
      <c r="G19" s="676">
        <v>1.5200000000000001E-3</v>
      </c>
      <c r="I19" s="75"/>
      <c r="J19" s="75"/>
    </row>
    <row r="20" spans="1:10" ht="15" thickBot="1">
      <c r="A20" s="651" t="s">
        <v>77</v>
      </c>
      <c r="B20" s="652" t="s">
        <v>20</v>
      </c>
      <c r="C20" s="650" t="s">
        <v>12</v>
      </c>
      <c r="D20" s="672">
        <f>D11</f>
        <v>15.295690329023261</v>
      </c>
      <c r="E20" s="672">
        <f>E11</f>
        <v>93.11</v>
      </c>
      <c r="F20" s="677">
        <v>6.6500000000000001E-4</v>
      </c>
      <c r="G20" s="676">
        <v>1.5200000000000001E-3</v>
      </c>
    </row>
    <row r="21" spans="1:10" ht="15" thickBot="1">
      <c r="A21" s="651" t="s">
        <v>15</v>
      </c>
      <c r="B21" s="652" t="s">
        <v>20</v>
      </c>
      <c r="C21" s="650" t="s">
        <v>16</v>
      </c>
      <c r="D21" s="672">
        <f>D12</f>
        <v>38.447036766913413</v>
      </c>
      <c r="E21" s="672">
        <v>69.573452018356562</v>
      </c>
      <c r="F21" s="677">
        <v>1.9000000000000001E-4</v>
      </c>
      <c r="G21" s="677">
        <v>3.8000000000000002E-4</v>
      </c>
    </row>
    <row r="22" spans="1:10" ht="15" thickBot="1">
      <c r="A22" s="651" t="s">
        <v>17</v>
      </c>
      <c r="B22" s="652" t="s">
        <v>20</v>
      </c>
      <c r="C22" s="650" t="s">
        <v>12</v>
      </c>
      <c r="D22" s="672">
        <f t="shared" ref="D22:D24" si="0">D13</f>
        <v>54</v>
      </c>
      <c r="E22" s="672">
        <v>55.950617283950621</v>
      </c>
      <c r="F22" s="676">
        <v>1.0449999999999999E-3</v>
      </c>
      <c r="G22" s="677">
        <v>5.6999999999999998E-4</v>
      </c>
    </row>
    <row r="23" spans="1:10" ht="15" thickBot="1">
      <c r="A23" s="651" t="s">
        <v>18</v>
      </c>
      <c r="B23" s="652" t="s">
        <v>20</v>
      </c>
      <c r="C23" s="650" t="s">
        <v>16</v>
      </c>
      <c r="D23" s="672">
        <f t="shared" si="0"/>
        <v>40.961833811941446</v>
      </c>
      <c r="E23" s="672">
        <f>E14</f>
        <v>73.455365436074288</v>
      </c>
      <c r="F23" s="676">
        <v>2.8500000000000001E-3</v>
      </c>
      <c r="G23" s="677">
        <v>2.8499999999999999E-4</v>
      </c>
    </row>
    <row r="24" spans="1:10" ht="15" thickBot="1">
      <c r="A24" s="651" t="s">
        <v>19</v>
      </c>
      <c r="B24" s="652" t="s">
        <v>20</v>
      </c>
      <c r="C24" s="650" t="s">
        <v>16</v>
      </c>
      <c r="D24" s="672">
        <f t="shared" si="0"/>
        <v>40.687042413992238</v>
      </c>
      <c r="E24" s="672">
        <f>E15</f>
        <v>72.496151296325024</v>
      </c>
      <c r="F24" s="676">
        <v>2.8500000000000001E-3</v>
      </c>
      <c r="G24" s="677">
        <v>2.8499999999999999E-4</v>
      </c>
    </row>
    <row r="25" spans="1:10" ht="15" thickBot="1">
      <c r="A25" s="651" t="s">
        <v>21</v>
      </c>
      <c r="B25" s="652" t="s">
        <v>20</v>
      </c>
      <c r="C25" s="650" t="s">
        <v>12</v>
      </c>
      <c r="D25" s="672">
        <v>9.6300000000000008</v>
      </c>
      <c r="E25" s="680">
        <v>104.15166666666666</v>
      </c>
      <c r="F25" s="681">
        <v>1.4250000000000001E-2</v>
      </c>
      <c r="G25" s="676">
        <v>3.8E-3</v>
      </c>
    </row>
    <row r="26" spans="1:10" ht="15" thickBot="1">
      <c r="A26" s="651" t="s">
        <v>21</v>
      </c>
      <c r="B26" s="652" t="s">
        <v>22</v>
      </c>
      <c r="C26" s="650" t="s">
        <v>12</v>
      </c>
      <c r="D26" s="672">
        <v>9.6300000000000008</v>
      </c>
      <c r="E26" s="680">
        <v>104.15166666666666</v>
      </c>
      <c r="F26" s="681">
        <v>0.28499999999999998</v>
      </c>
      <c r="G26" s="676">
        <v>3.8E-3</v>
      </c>
    </row>
    <row r="27" spans="1:10" ht="15.75" thickBot="1">
      <c r="A27" s="646" t="s">
        <v>6</v>
      </c>
      <c r="B27" s="450"/>
      <c r="C27" s="650"/>
      <c r="D27" s="672"/>
      <c r="E27" s="672"/>
      <c r="F27" s="676"/>
      <c r="G27" s="676"/>
    </row>
    <row r="28" spans="1:10" ht="15" thickBot="1">
      <c r="A28" s="651" t="s">
        <v>115</v>
      </c>
      <c r="B28" s="652" t="s">
        <v>24</v>
      </c>
      <c r="C28" s="650" t="s">
        <v>16</v>
      </c>
      <c r="D28" s="672">
        <v>35.071506401679585</v>
      </c>
      <c r="E28" s="672">
        <v>66.514875656952043</v>
      </c>
      <c r="F28" s="681">
        <v>1.8525E-2</v>
      </c>
      <c r="G28" s="676">
        <v>1.4250000000000001E-3</v>
      </c>
    </row>
    <row r="29" spans="1:10" ht="15" thickBot="1">
      <c r="A29" s="651" t="s">
        <v>25</v>
      </c>
      <c r="B29" s="652" t="s">
        <v>24</v>
      </c>
      <c r="C29" s="650" t="s">
        <v>16</v>
      </c>
      <c r="D29" s="672">
        <v>35.248832931715839</v>
      </c>
      <c r="E29" s="672">
        <v>66.121855301941835</v>
      </c>
      <c r="F29" s="681">
        <v>1.8525E-2</v>
      </c>
      <c r="G29" s="676">
        <v>1.4250000000000001E-3</v>
      </c>
    </row>
    <row r="30" spans="1:10" ht="15" thickBot="1">
      <c r="A30" s="651" t="s">
        <v>15</v>
      </c>
      <c r="B30" s="652" t="s">
        <v>24</v>
      </c>
      <c r="C30" s="650" t="s">
        <v>16</v>
      </c>
      <c r="D30" s="672">
        <v>38.447036766913413</v>
      </c>
      <c r="E30" s="672">
        <v>69.573452018356562</v>
      </c>
      <c r="F30" s="676">
        <v>3.8E-3</v>
      </c>
      <c r="G30" s="676">
        <v>3.705E-3</v>
      </c>
    </row>
    <row r="31" spans="1:10" ht="15" thickBot="1">
      <c r="A31" s="651" t="s">
        <v>17</v>
      </c>
      <c r="B31" s="652" t="s">
        <v>24</v>
      </c>
      <c r="C31" s="650" t="s">
        <v>16</v>
      </c>
      <c r="D31" s="672">
        <v>26.54</v>
      </c>
      <c r="E31" s="672">
        <v>55.950617283950621</v>
      </c>
      <c r="F31" s="681">
        <v>2.8500000000000001E-2</v>
      </c>
      <c r="G31" s="677">
        <v>5.6999999999999998E-4</v>
      </c>
    </row>
    <row r="32" spans="1:10" ht="15" thickBot="1">
      <c r="A32" s="651" t="s">
        <v>52</v>
      </c>
      <c r="B32" s="652" t="s">
        <v>24</v>
      </c>
      <c r="C32" s="650" t="s">
        <v>16</v>
      </c>
      <c r="D32" s="672" t="s">
        <v>194</v>
      </c>
      <c r="E32" s="672" t="s">
        <v>194</v>
      </c>
      <c r="F32" s="676" t="s">
        <v>194</v>
      </c>
      <c r="G32" s="676" t="s">
        <v>194</v>
      </c>
    </row>
    <row r="33" spans="1:7" ht="15" thickBot="1">
      <c r="A33" s="651" t="s">
        <v>18</v>
      </c>
      <c r="B33" s="652" t="s">
        <v>24</v>
      </c>
      <c r="C33" s="650" t="s">
        <v>16</v>
      </c>
      <c r="D33" s="672">
        <f>D14</f>
        <v>40.961833811941446</v>
      </c>
      <c r="E33" s="672">
        <f>E14</f>
        <v>73.455365436074288</v>
      </c>
      <c r="F33" s="676">
        <v>6.6500000000000005E-3</v>
      </c>
      <c r="G33" s="676">
        <v>1.9E-3</v>
      </c>
    </row>
    <row r="34" spans="1:7" ht="15" thickBot="1">
      <c r="A34" s="651" t="s">
        <v>19</v>
      </c>
      <c r="B34" s="652" t="s">
        <v>24</v>
      </c>
      <c r="C34" s="650" t="s">
        <v>16</v>
      </c>
      <c r="D34" s="672">
        <f>D15</f>
        <v>40.687042413992238</v>
      </c>
      <c r="E34" s="672">
        <f>E15</f>
        <v>72.496151296325024</v>
      </c>
      <c r="F34" s="676">
        <v>6.6500000000000005E-3</v>
      </c>
      <c r="G34" s="676">
        <v>1.9E-3</v>
      </c>
    </row>
  </sheetData>
  <mergeCells count="10">
    <mergeCell ref="A16:A17"/>
    <mergeCell ref="B16:B17"/>
    <mergeCell ref="E1:E2"/>
    <mergeCell ref="F1:F2"/>
    <mergeCell ref="G1:G2"/>
    <mergeCell ref="A1:A2"/>
    <mergeCell ref="B1:B2"/>
    <mergeCell ref="C1:C2"/>
    <mergeCell ref="A7:A8"/>
    <mergeCell ref="B7:B8"/>
  </mergeCells>
  <pageMargins left="0.7" right="0.7" top="0.75" bottom="0.75" header="0.3" footer="0.3"/>
  <pageSetup paperSize="9" orientation="portrait"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8:H17"/>
  <sheetViews>
    <sheetView workbookViewId="0">
      <selection activeCell="O35" sqref="O35"/>
    </sheetView>
  </sheetViews>
  <sheetFormatPr defaultRowHeight="12.75"/>
  <cols>
    <col min="2" max="2" width="10.85546875" bestFit="1" customWidth="1"/>
    <col min="3" max="3" width="12.7109375" customWidth="1"/>
    <col min="4" max="4" width="11.140625" customWidth="1"/>
    <col min="5" max="5" width="10.28515625" customWidth="1"/>
    <col min="6" max="6" width="11.140625" customWidth="1"/>
  </cols>
  <sheetData>
    <row r="8" spans="2:8" ht="12.75" customHeight="1">
      <c r="B8" s="442"/>
      <c r="C8" s="442"/>
      <c r="D8" s="442"/>
      <c r="E8" s="442"/>
      <c r="F8" s="442"/>
      <c r="G8" s="442"/>
      <c r="H8" s="442"/>
    </row>
    <row r="9" spans="2:8" ht="12.75" customHeight="1">
      <c r="B9" s="442"/>
      <c r="C9" s="442"/>
      <c r="D9" s="442"/>
      <c r="E9" s="442"/>
      <c r="F9" s="442"/>
      <c r="G9" s="442"/>
      <c r="H9" s="442"/>
    </row>
    <row r="10" spans="2:8">
      <c r="B10" s="442"/>
      <c r="C10" s="442"/>
      <c r="D10" s="442"/>
      <c r="E10" s="442"/>
      <c r="F10" s="442"/>
      <c r="G10" s="442"/>
      <c r="H10" s="442"/>
    </row>
    <row r="11" spans="2:8">
      <c r="B11" s="442"/>
      <c r="C11" s="442"/>
      <c r="D11" s="442"/>
      <c r="E11" s="442"/>
      <c r="F11" s="442"/>
      <c r="G11" s="442"/>
      <c r="H11" s="442"/>
    </row>
    <row r="12" spans="2:8">
      <c r="B12" s="442"/>
      <c r="C12" s="442"/>
      <c r="D12" s="442"/>
      <c r="E12" s="442"/>
      <c r="F12" s="442"/>
      <c r="G12" s="442"/>
      <c r="H12" s="442"/>
    </row>
    <row r="13" spans="2:8">
      <c r="B13" s="442"/>
      <c r="C13" s="442"/>
      <c r="D13" s="442"/>
      <c r="E13" s="442"/>
      <c r="F13" s="442"/>
      <c r="G13" s="442"/>
      <c r="H13" s="442"/>
    </row>
    <row r="14" spans="2:8">
      <c r="B14" s="442"/>
      <c r="C14" s="442"/>
      <c r="D14" s="442"/>
      <c r="E14" s="442"/>
      <c r="F14" s="442"/>
      <c r="G14" s="442"/>
      <c r="H14" s="442"/>
    </row>
    <row r="15" spans="2:8">
      <c r="B15" s="442"/>
      <c r="C15" s="442"/>
      <c r="D15" s="442"/>
      <c r="E15" s="442"/>
      <c r="F15" s="442"/>
      <c r="G15" s="442"/>
      <c r="H15" s="442"/>
    </row>
    <row r="16" spans="2:8">
      <c r="B16" s="442"/>
      <c r="C16" s="442"/>
      <c r="D16" s="442"/>
      <c r="E16" s="442"/>
      <c r="F16" s="442"/>
      <c r="G16" s="442"/>
      <c r="H16" s="442"/>
    </row>
    <row r="17" spans="2:8">
      <c r="B17" s="442"/>
      <c r="C17" s="442"/>
      <c r="D17" s="442"/>
      <c r="E17" s="442"/>
      <c r="F17" s="442"/>
      <c r="G17" s="442"/>
      <c r="H17" s="44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8"/>
  <sheetViews>
    <sheetView workbookViewId="0">
      <selection activeCell="C18" sqref="C18"/>
    </sheetView>
  </sheetViews>
  <sheetFormatPr defaultRowHeight="12.75"/>
  <cols>
    <col min="3" max="3" width="64" customWidth="1"/>
    <col min="4" max="4" width="26.7109375" customWidth="1"/>
    <col min="5" max="5" width="36" customWidth="1"/>
  </cols>
  <sheetData>
    <row r="1" spans="2:5" ht="18.75">
      <c r="C1" s="402" t="s">
        <v>192</v>
      </c>
    </row>
    <row r="2" spans="2:5">
      <c r="C2" s="86"/>
    </row>
    <row r="4" spans="2:5">
      <c r="B4" s="4" t="s">
        <v>44</v>
      </c>
      <c r="C4" s="56" t="s">
        <v>400</v>
      </c>
      <c r="D4" s="56" t="s">
        <v>428</v>
      </c>
      <c r="E4" s="17" t="s">
        <v>385</v>
      </c>
    </row>
    <row r="5" spans="2:5">
      <c r="B5" s="56" t="s">
        <v>401</v>
      </c>
      <c r="C5" s="56" t="s">
        <v>495</v>
      </c>
      <c r="D5" s="56" t="s">
        <v>493</v>
      </c>
      <c r="E5" s="443" t="s">
        <v>457</v>
      </c>
    </row>
    <row r="6" spans="2:5">
      <c r="B6" s="56" t="s">
        <v>399</v>
      </c>
      <c r="C6" s="56" t="s">
        <v>395</v>
      </c>
    </row>
    <row r="7" spans="2:5">
      <c r="B7" s="56" t="s">
        <v>118</v>
      </c>
      <c r="C7" s="56" t="s">
        <v>119</v>
      </c>
    </row>
    <row r="8" spans="2:5">
      <c r="B8" s="56" t="s">
        <v>345</v>
      </c>
      <c r="C8" s="56" t="s">
        <v>346</v>
      </c>
    </row>
  </sheetData>
  <hyperlinks>
    <hyperlink ref="E4" r:id="rId1"/>
    <hyperlink ref="E5" r:id="rId2"/>
  </hyperlinks>
  <pageMargins left="0.70866141732283472" right="0.70866141732283472" top="0.74803149606299213" bottom="0.74803149606299213" header="0.31496062992125984" footer="0.31496062992125984"/>
  <pageSetup paperSize="9" scale="64" orientation="landscape"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V192"/>
  <sheetViews>
    <sheetView zoomScale="85" zoomScaleNormal="85" workbookViewId="0"/>
  </sheetViews>
  <sheetFormatPr defaultColWidth="9.140625" defaultRowHeight="12.75"/>
  <cols>
    <col min="1" max="1" width="23.85546875" style="88" customWidth="1"/>
    <col min="2" max="2" width="28.140625" style="88" customWidth="1"/>
    <col min="3" max="3" width="15.140625" style="88" customWidth="1"/>
    <col min="4" max="4" width="14.140625" style="88" customWidth="1"/>
    <col min="5" max="5" width="16.7109375" style="88" customWidth="1"/>
    <col min="6" max="6" width="12" style="88" customWidth="1"/>
    <col min="7" max="7" width="16.7109375" style="88" customWidth="1"/>
    <col min="8" max="8" width="15.42578125" style="88" customWidth="1"/>
    <col min="9" max="9" width="16.42578125" style="88" customWidth="1"/>
    <col min="10" max="10" width="9.140625" style="88"/>
    <col min="11" max="28" width="13.28515625" style="88" customWidth="1"/>
    <col min="29" max="16384" width="9.140625" style="88"/>
  </cols>
  <sheetData>
    <row r="1" spans="2:19">
      <c r="B1" s="89" t="s">
        <v>356</v>
      </c>
    </row>
    <row r="3" spans="2:19" s="134" customFormat="1">
      <c r="K3" s="88"/>
      <c r="L3" s="88"/>
      <c r="M3" s="88"/>
      <c r="N3" s="88"/>
      <c r="O3" s="88"/>
      <c r="P3" s="88"/>
      <c r="Q3" s="88"/>
      <c r="R3" s="88"/>
      <c r="S3" s="88"/>
    </row>
    <row r="4" spans="2:19" s="134" customFormat="1" ht="12" customHeight="1">
      <c r="B4" s="102" t="s">
        <v>481</v>
      </c>
      <c r="K4" s="56"/>
      <c r="L4" s="56"/>
      <c r="M4" s="56"/>
      <c r="N4" s="56"/>
      <c r="O4" s="56"/>
      <c r="P4" s="356"/>
      <c r="Q4" s="356"/>
      <c r="R4" s="356"/>
      <c r="S4" s="357"/>
    </row>
    <row r="5" spans="2:19">
      <c r="B5" s="56"/>
      <c r="P5" s="168"/>
      <c r="Q5" s="358"/>
      <c r="R5" s="358"/>
      <c r="S5" s="359"/>
    </row>
    <row r="6" spans="2:19" ht="53.25" customHeight="1">
      <c r="B6" s="90" t="s">
        <v>0</v>
      </c>
      <c r="C6" s="90" t="s">
        <v>1</v>
      </c>
      <c r="D6" s="90" t="s">
        <v>2</v>
      </c>
      <c r="E6" s="265" t="s">
        <v>3</v>
      </c>
      <c r="F6" s="265" t="s">
        <v>218</v>
      </c>
      <c r="G6" s="265" t="s">
        <v>206</v>
      </c>
      <c r="H6" s="265" t="s">
        <v>219</v>
      </c>
      <c r="I6" s="266" t="s">
        <v>207</v>
      </c>
      <c r="K6" s="440"/>
      <c r="L6" s="440"/>
      <c r="M6" s="440"/>
      <c r="P6" s="57"/>
      <c r="Q6" s="360"/>
      <c r="R6" s="360"/>
      <c r="S6" s="360"/>
    </row>
    <row r="7" spans="2:19">
      <c r="B7" s="93" t="s">
        <v>4</v>
      </c>
      <c r="C7" s="288"/>
      <c r="D7" s="288"/>
      <c r="E7" s="288"/>
      <c r="F7" s="288"/>
      <c r="G7" s="288"/>
      <c r="H7" s="288"/>
      <c r="I7" s="288"/>
      <c r="P7" s="57"/>
      <c r="Q7" s="307"/>
      <c r="R7" s="361"/>
      <c r="S7" s="362"/>
    </row>
    <row r="8" spans="2:19">
      <c r="B8" s="267" t="s">
        <v>11</v>
      </c>
      <c r="C8" s="267" t="s">
        <v>225</v>
      </c>
      <c r="D8" s="267" t="s">
        <v>12</v>
      </c>
      <c r="E8" s="268">
        <f>SUM(F8:H8)</f>
        <v>2.853181284858993</v>
      </c>
      <c r="F8" s="422">
        <v>2.6311487033649201</v>
      </c>
      <c r="G8" s="426">
        <v>0.2103324863847757</v>
      </c>
      <c r="H8" s="478">
        <v>1.17000951092971E-2</v>
      </c>
      <c r="I8" s="423">
        <v>4.8295154025021228E-2</v>
      </c>
      <c r="P8" s="363"/>
      <c r="Q8" s="363"/>
      <c r="R8" s="296"/>
      <c r="S8" s="296"/>
    </row>
    <row r="9" spans="2:19">
      <c r="B9" s="267" t="s">
        <v>13</v>
      </c>
      <c r="C9" s="267" t="s">
        <v>225</v>
      </c>
      <c r="D9" s="267" t="s">
        <v>12</v>
      </c>
      <c r="E9" s="268">
        <f t="shared" ref="E9:E10" si="0">SUM(F9:H9)</f>
        <v>2.1534664593028157</v>
      </c>
      <c r="F9" s="422">
        <v>1.9907015581466998</v>
      </c>
      <c r="G9" s="426">
        <v>0.15418794001299313</v>
      </c>
      <c r="H9" s="479">
        <v>8.5769611431227594E-3</v>
      </c>
      <c r="I9" s="423">
        <v>4.8019479566257864E-2</v>
      </c>
      <c r="P9" s="363"/>
      <c r="Q9" s="363"/>
      <c r="R9" s="296"/>
      <c r="S9" s="296"/>
    </row>
    <row r="10" spans="2:19">
      <c r="B10" s="267" t="s">
        <v>14</v>
      </c>
      <c r="C10" s="267" t="s">
        <v>225</v>
      </c>
      <c r="D10" s="267" t="s">
        <v>12</v>
      </c>
      <c r="E10" s="268">
        <f t="shared" si="0"/>
        <v>1.5392258140346515</v>
      </c>
      <c r="F10" s="422">
        <v>1.4241817265353558</v>
      </c>
      <c r="G10" s="426">
        <v>0.10898179359429072</v>
      </c>
      <c r="H10" s="479">
        <v>6.0622939050050785E-3</v>
      </c>
      <c r="I10" s="423">
        <v>0</v>
      </c>
      <c r="P10" s="363"/>
      <c r="Q10" s="363"/>
      <c r="R10" s="296"/>
      <c r="S10" s="296"/>
    </row>
    <row r="11" spans="2:19">
      <c r="B11" s="272" t="s">
        <v>229</v>
      </c>
      <c r="C11" s="267" t="s">
        <v>225</v>
      </c>
      <c r="D11" s="272" t="s">
        <v>12</v>
      </c>
      <c r="E11" s="268">
        <f>C59</f>
        <v>1.7803714185427699</v>
      </c>
      <c r="F11" s="422">
        <f>D59</f>
        <v>1.6464921596001989</v>
      </c>
      <c r="G11" s="426">
        <f t="shared" ref="G11:H11" si="1">E59</f>
        <v>0.12682443819396808</v>
      </c>
      <c r="H11" s="479">
        <f t="shared" si="1"/>
        <v>7.0548207486031281E-3</v>
      </c>
      <c r="I11" s="423">
        <f>I9</f>
        <v>4.8019479566257864E-2</v>
      </c>
      <c r="P11" s="363"/>
      <c r="Q11" s="363"/>
      <c r="R11" s="296"/>
      <c r="S11" s="296"/>
    </row>
    <row r="12" spans="2:19">
      <c r="B12" s="272"/>
      <c r="C12" s="267"/>
      <c r="D12" s="272"/>
      <c r="E12" s="268"/>
      <c r="F12" s="268"/>
      <c r="G12" s="268"/>
      <c r="H12" s="270"/>
      <c r="I12" s="271"/>
      <c r="P12" s="363"/>
      <c r="Q12" s="366"/>
      <c r="R12" s="296"/>
      <c r="S12" s="296"/>
    </row>
    <row r="13" spans="2:19">
      <c r="B13" s="272" t="s">
        <v>7</v>
      </c>
      <c r="C13" s="272" t="s">
        <v>8</v>
      </c>
      <c r="D13" s="272" t="s">
        <v>9</v>
      </c>
      <c r="E13" s="269">
        <f>SUM(F13:H13)</f>
        <v>0.19396297045741331</v>
      </c>
      <c r="F13" s="426">
        <v>0.19164507445741333</v>
      </c>
      <c r="G13" s="480">
        <v>9.7199999999999991E-5</v>
      </c>
      <c r="H13" s="479">
        <v>2.2206959999999999E-3</v>
      </c>
      <c r="I13" s="423">
        <v>2.4395670153818601E-2</v>
      </c>
      <c r="P13" s="363"/>
      <c r="Q13" s="137"/>
      <c r="R13" s="363"/>
      <c r="S13" s="296"/>
    </row>
    <row r="14" spans="2:19">
      <c r="B14" s="272"/>
      <c r="C14" s="272"/>
      <c r="D14" s="272" t="s">
        <v>10</v>
      </c>
      <c r="E14" s="273">
        <f>SUM(F14:H14)</f>
        <v>53.878602904837038</v>
      </c>
      <c r="F14" s="427">
        <v>53.234742904837034</v>
      </c>
      <c r="G14" s="478">
        <v>2.7E-2</v>
      </c>
      <c r="H14" s="426">
        <v>0.61685999999999996</v>
      </c>
      <c r="I14" s="423">
        <v>2.4395670153818595E-2</v>
      </c>
      <c r="P14" s="363"/>
      <c r="Q14" s="136"/>
      <c r="R14" s="296"/>
      <c r="S14" s="296"/>
    </row>
    <row r="15" spans="2:19">
      <c r="B15" s="272"/>
      <c r="C15" s="272"/>
      <c r="D15" s="272"/>
      <c r="E15" s="268"/>
      <c r="F15" s="268"/>
      <c r="G15" s="429"/>
      <c r="H15" s="428"/>
      <c r="I15" s="271"/>
      <c r="P15" s="363"/>
      <c r="Q15" s="366"/>
      <c r="R15" s="296"/>
      <c r="S15" s="296"/>
    </row>
    <row r="16" spans="2:19">
      <c r="B16" s="272" t="s">
        <v>11</v>
      </c>
      <c r="C16" s="272" t="s">
        <v>8</v>
      </c>
      <c r="D16" s="272" t="s">
        <v>12</v>
      </c>
      <c r="E16" s="268">
        <f>SUM(F16:H16)</f>
        <v>2.6498598813537102</v>
      </c>
      <c r="F16" s="422">
        <v>2.6311487033649206</v>
      </c>
      <c r="G16" s="479">
        <v>7.0110828794925232E-3</v>
      </c>
      <c r="H16" s="478">
        <v>1.1700095109297122E-2</v>
      </c>
      <c r="I16" s="423">
        <v>3.4848028868543691E-2</v>
      </c>
      <c r="P16" s="363"/>
      <c r="Q16" s="135"/>
      <c r="R16" s="296"/>
      <c r="S16" s="296"/>
    </row>
    <row r="17" spans="2:22">
      <c r="B17" s="272" t="s">
        <v>13</v>
      </c>
      <c r="C17" s="272" t="s">
        <v>8</v>
      </c>
      <c r="D17" s="272" t="s">
        <v>12</v>
      </c>
      <c r="E17" s="268">
        <f t="shared" ref="E17:E37" si="2">SUM(F17:H17)</f>
        <v>2.0044181172902555</v>
      </c>
      <c r="F17" s="422">
        <v>1.9907015581466998</v>
      </c>
      <c r="G17" s="479">
        <v>5.1395980004331045E-3</v>
      </c>
      <c r="H17" s="479">
        <v>8.5769611431227646E-3</v>
      </c>
      <c r="I17" s="423">
        <v>3.4849861314594277E-2</v>
      </c>
      <c r="P17" s="363"/>
      <c r="Q17" s="135"/>
      <c r="R17" s="296"/>
      <c r="S17" s="296"/>
    </row>
    <row r="18" spans="2:22">
      <c r="B18" s="272" t="s">
        <v>14</v>
      </c>
      <c r="C18" s="272" t="s">
        <v>8</v>
      </c>
      <c r="D18" s="272" t="s">
        <v>12</v>
      </c>
      <c r="E18" s="268">
        <f t="shared" si="2"/>
        <v>1.4338767468935039</v>
      </c>
      <c r="F18" s="422">
        <v>1.4241817265353558</v>
      </c>
      <c r="G18" s="479">
        <v>3.632726453143025E-3</v>
      </c>
      <c r="H18" s="479">
        <v>6.0622939050050785E-3</v>
      </c>
      <c r="I18" s="423">
        <v>3.4850595571936441E-2</v>
      </c>
      <c r="P18" s="363"/>
      <c r="Q18" s="135"/>
      <c r="R18" s="296"/>
      <c r="S18" s="296"/>
    </row>
    <row r="19" spans="2:22">
      <c r="B19" s="272" t="s">
        <v>229</v>
      </c>
      <c r="C19" s="272" t="s">
        <v>8</v>
      </c>
      <c r="D19" s="272" t="s">
        <v>12</v>
      </c>
      <c r="E19" s="268">
        <f t="shared" si="2"/>
        <v>1.8796072345150596</v>
      </c>
      <c r="F19" s="422">
        <v>1.8667582732029084</v>
      </c>
      <c r="G19" s="479">
        <v>4.8145088849487058E-3</v>
      </c>
      <c r="H19" s="479">
        <v>8.0344524272024011E-3</v>
      </c>
      <c r="I19" s="481">
        <v>3.4850595571936441E-2</v>
      </c>
      <c r="L19" s="56"/>
      <c r="M19" s="56"/>
      <c r="N19" s="56"/>
      <c r="O19" s="56"/>
      <c r="P19" s="363"/>
      <c r="Q19" s="363"/>
      <c r="R19" s="296"/>
      <c r="S19" s="296"/>
    </row>
    <row r="20" spans="2:22">
      <c r="B20" s="272"/>
      <c r="C20" s="272"/>
      <c r="D20" s="272"/>
      <c r="E20" s="268"/>
      <c r="F20" s="268"/>
      <c r="G20" s="429"/>
      <c r="H20" s="428"/>
      <c r="I20" s="271"/>
      <c r="P20" s="363"/>
      <c r="Q20" s="366"/>
      <c r="R20" s="296"/>
      <c r="S20" s="296"/>
      <c r="V20" s="274"/>
    </row>
    <row r="21" spans="2:22">
      <c r="B21" s="272" t="s">
        <v>15</v>
      </c>
      <c r="C21" s="272" t="s">
        <v>8</v>
      </c>
      <c r="D21" s="272" t="s">
        <v>16</v>
      </c>
      <c r="E21" s="268">
        <f>SUM(F21:H21)</f>
        <v>2.6798859921805764</v>
      </c>
      <c r="F21" s="422">
        <v>2.6748930677508409</v>
      </c>
      <c r="G21" s="482">
        <v>6.391819862499354E-4</v>
      </c>
      <c r="H21" s="479">
        <v>4.3537424434852753E-3</v>
      </c>
      <c r="I21" s="423">
        <v>5.0577647522874782E-3</v>
      </c>
      <c r="L21" s="56"/>
      <c r="M21" s="56"/>
      <c r="N21" s="56"/>
      <c r="O21" s="56"/>
      <c r="P21" s="363"/>
      <c r="Q21" s="135"/>
      <c r="R21" s="296"/>
      <c r="S21" s="296"/>
      <c r="U21" s="274"/>
      <c r="V21" s="274"/>
    </row>
    <row r="22" spans="2:22">
      <c r="B22" s="272" t="s">
        <v>231</v>
      </c>
      <c r="C22" s="272" t="s">
        <v>8</v>
      </c>
      <c r="D22" s="272" t="s">
        <v>12</v>
      </c>
      <c r="E22" s="268">
        <f t="shared" si="2"/>
        <v>3.0319165233333334</v>
      </c>
      <c r="F22" s="422">
        <v>3.0213333333333336</v>
      </c>
      <c r="G22" s="479">
        <v>1.4107499999999999E-3</v>
      </c>
      <c r="H22" s="479">
        <v>9.1724400000000005E-3</v>
      </c>
      <c r="I22" s="423">
        <v>5.212293389325817E-3</v>
      </c>
      <c r="L22" s="56"/>
      <c r="M22" s="56"/>
      <c r="N22" s="56"/>
      <c r="O22" s="56"/>
      <c r="P22" s="363"/>
      <c r="Q22" s="135"/>
      <c r="R22" s="296"/>
      <c r="S22" s="296"/>
    </row>
    <row r="23" spans="2:22">
      <c r="B23" s="272" t="s">
        <v>18</v>
      </c>
      <c r="C23" s="272" t="s">
        <v>8</v>
      </c>
      <c r="D23" s="272" t="s">
        <v>16</v>
      </c>
      <c r="E23" s="268">
        <f t="shared" si="2"/>
        <v>3.0137073411077977</v>
      </c>
      <c r="F23" s="422">
        <v>3.0088664715879028</v>
      </c>
      <c r="G23" s="479">
        <v>1.3619809742470531E-3</v>
      </c>
      <c r="H23" s="479">
        <v>3.4788885456481866E-3</v>
      </c>
      <c r="I23" s="423">
        <v>5.0303025904826909E-3</v>
      </c>
      <c r="L23" s="345"/>
      <c r="P23" s="363"/>
      <c r="Q23" s="135"/>
      <c r="R23" s="296"/>
      <c r="S23" s="296"/>
    </row>
    <row r="24" spans="2:22">
      <c r="B24" s="272" t="s">
        <v>19</v>
      </c>
      <c r="C24" s="272" t="s">
        <v>8</v>
      </c>
      <c r="D24" s="272" t="s">
        <v>16</v>
      </c>
      <c r="E24" s="268">
        <f t="shared" si="2"/>
        <v>2.95446237731726</v>
      </c>
      <c r="F24" s="422">
        <v>2.9496539826447745</v>
      </c>
      <c r="G24" s="479">
        <v>1.352844160265242E-3</v>
      </c>
      <c r="H24" s="479">
        <v>3.4555505122203603E-3</v>
      </c>
      <c r="I24" s="423">
        <v>5.0312127919423686E-3</v>
      </c>
      <c r="P24" s="363"/>
      <c r="Q24" s="135"/>
      <c r="R24" s="296"/>
      <c r="S24" s="296"/>
    </row>
    <row r="25" spans="2:22">
      <c r="B25" s="272"/>
      <c r="C25" s="272"/>
      <c r="D25" s="272"/>
      <c r="E25" s="268"/>
      <c r="F25" s="268"/>
      <c r="G25" s="429"/>
      <c r="H25" s="428"/>
      <c r="I25" s="271"/>
      <c r="P25" s="363"/>
      <c r="Q25" s="366"/>
      <c r="R25" s="296"/>
      <c r="S25" s="296"/>
    </row>
    <row r="26" spans="2:22" ht="12.75" customHeight="1">
      <c r="B26" s="272" t="s">
        <v>7</v>
      </c>
      <c r="C26" s="272" t="s">
        <v>20</v>
      </c>
      <c r="D26" s="272" t="s">
        <v>9</v>
      </c>
      <c r="E26" s="269">
        <f t="shared" si="2"/>
        <v>0.20836662645741333</v>
      </c>
      <c r="F26" s="422">
        <v>0.19164507445741333</v>
      </c>
      <c r="G26" s="478">
        <v>1.6625000000000001E-2</v>
      </c>
      <c r="H26" s="480">
        <v>9.655199999999998E-5</v>
      </c>
      <c r="I26" s="423">
        <v>4.5594032353945303E-2</v>
      </c>
      <c r="P26" s="363"/>
      <c r="Q26" s="137"/>
      <c r="R26" s="296"/>
      <c r="S26" s="368"/>
    </row>
    <row r="27" spans="2:22" ht="15" customHeight="1">
      <c r="B27" s="272"/>
      <c r="C27" s="272"/>
      <c r="D27" s="272" t="s">
        <v>10</v>
      </c>
      <c r="E27" s="268">
        <f t="shared" si="2"/>
        <v>53.293062904837036</v>
      </c>
      <c r="F27" s="422">
        <v>53.234742904837034</v>
      </c>
      <c r="G27" s="478">
        <v>3.15E-2</v>
      </c>
      <c r="H27" s="478">
        <v>2.6819999999999997E-2</v>
      </c>
      <c r="I27" s="423">
        <v>2.397687810404512E-2</v>
      </c>
      <c r="P27" s="363"/>
      <c r="Q27" s="136"/>
      <c r="R27" s="296"/>
      <c r="S27" s="296"/>
    </row>
    <row r="28" spans="2:22" ht="15" customHeight="1">
      <c r="B28" s="272"/>
      <c r="C28" s="272"/>
      <c r="D28" s="272"/>
      <c r="E28" s="268"/>
      <c r="F28" s="268"/>
      <c r="G28" s="429"/>
      <c r="H28" s="428"/>
      <c r="I28" s="271"/>
      <c r="P28" s="363"/>
      <c r="Q28" s="366"/>
      <c r="R28" s="296"/>
      <c r="S28" s="296"/>
    </row>
    <row r="29" spans="2:22">
      <c r="B29" s="272" t="s">
        <v>11</v>
      </c>
      <c r="C29" s="272" t="s">
        <v>20</v>
      </c>
      <c r="D29" s="272" t="s">
        <v>12</v>
      </c>
      <c r="E29" s="268">
        <f t="shared" si="2"/>
        <v>2.6450110164342533</v>
      </c>
      <c r="F29" s="422">
        <v>2.6311487033649206</v>
      </c>
      <c r="G29" s="482">
        <v>4.9077580156447662E-4</v>
      </c>
      <c r="H29" s="478">
        <v>1.3371537267768142E-2</v>
      </c>
      <c r="I29" s="423">
        <v>3.4908325630128176E-2</v>
      </c>
      <c r="P29" s="363"/>
      <c r="Q29" s="135"/>
      <c r="R29" s="296"/>
      <c r="S29" s="296"/>
    </row>
    <row r="30" spans="2:22">
      <c r="B30" s="272" t="s">
        <v>13</v>
      </c>
      <c r="C30" s="272" t="s">
        <v>20</v>
      </c>
      <c r="D30" s="272" t="s">
        <v>12</v>
      </c>
      <c r="E30" s="268">
        <f t="shared" si="2"/>
        <v>2.0008635713131562</v>
      </c>
      <c r="F30" s="422">
        <v>1.9907015581466998</v>
      </c>
      <c r="G30" s="482">
        <v>3.597718600303173E-4</v>
      </c>
      <c r="H30" s="479">
        <v>9.802241306426018E-3</v>
      </c>
      <c r="I30" s="423">
        <v>3.4908403726967803E-2</v>
      </c>
      <c r="P30" s="363"/>
      <c r="Q30" s="135"/>
      <c r="R30" s="296"/>
      <c r="S30" s="296"/>
    </row>
    <row r="31" spans="2:22">
      <c r="B31" s="272" t="s">
        <v>14</v>
      </c>
      <c r="C31" s="272" t="s">
        <v>20</v>
      </c>
      <c r="D31" s="272" t="s">
        <v>12</v>
      </c>
      <c r="E31" s="268">
        <f t="shared" si="2"/>
        <v>1.4313643532785101</v>
      </c>
      <c r="F31" s="422">
        <v>1.4241817265353558</v>
      </c>
      <c r="G31" s="482">
        <v>2.5429085172001169E-4</v>
      </c>
      <c r="H31" s="479">
        <v>6.9283358914343767E-3</v>
      </c>
      <c r="I31" s="423">
        <v>3.4908478450029368E-2</v>
      </c>
      <c r="P31" s="363"/>
      <c r="Q31" s="135"/>
      <c r="R31" s="296"/>
      <c r="S31" s="296"/>
    </row>
    <row r="32" spans="2:22">
      <c r="B32" s="272" t="s">
        <v>229</v>
      </c>
      <c r="C32" s="272" t="s">
        <v>20</v>
      </c>
      <c r="D32" s="272" t="s">
        <v>12</v>
      </c>
      <c r="E32" s="268">
        <f t="shared" si="2"/>
        <v>2.1057163849355423</v>
      </c>
      <c r="F32" s="422">
        <v>2.0949014791732483</v>
      </c>
      <c r="G32" s="482">
        <v>3.8288660902314548E-4</v>
      </c>
      <c r="H32" s="479">
        <v>1.0432019153270617E-2</v>
      </c>
      <c r="I32" s="481">
        <v>3.4908478450029368E-2</v>
      </c>
      <c r="S32" s="296"/>
    </row>
    <row r="33" spans="2:19">
      <c r="B33" s="272"/>
      <c r="C33" s="272"/>
      <c r="D33" s="272"/>
      <c r="E33" s="268"/>
      <c r="F33" s="268"/>
      <c r="G33" s="429"/>
      <c r="H33" s="428"/>
      <c r="I33" s="271"/>
      <c r="S33" s="296"/>
    </row>
    <row r="34" spans="2:19">
      <c r="B34" s="272" t="s">
        <v>15</v>
      </c>
      <c r="C34" s="272" t="s">
        <v>20</v>
      </c>
      <c r="D34" s="272" t="s">
        <v>16</v>
      </c>
      <c r="E34" s="268">
        <f t="shared" si="2"/>
        <v>2.679429433618969</v>
      </c>
      <c r="F34" s="422">
        <v>2.6748930677508409</v>
      </c>
      <c r="G34" s="482">
        <v>1.8262342464283872E-4</v>
      </c>
      <c r="H34" s="479">
        <v>4.3537424434852753E-3</v>
      </c>
      <c r="I34" s="423">
        <v>5.0573350074972325E-3</v>
      </c>
      <c r="S34" s="296"/>
    </row>
    <row r="35" spans="2:19">
      <c r="B35" s="272" t="s">
        <v>231</v>
      </c>
      <c r="C35" s="272" t="s">
        <v>20</v>
      </c>
      <c r="D35" s="272" t="s">
        <v>12</v>
      </c>
      <c r="E35" s="268">
        <f t="shared" si="2"/>
        <v>3.0319165233333334</v>
      </c>
      <c r="F35" s="422">
        <v>3.0213333333333336</v>
      </c>
      <c r="G35" s="479">
        <v>1.4107499999999999E-3</v>
      </c>
      <c r="H35" s="479">
        <v>9.1724400000000005E-3</v>
      </c>
      <c r="I35" s="423">
        <v>5.212293389325817E-3</v>
      </c>
      <c r="P35" s="363"/>
      <c r="Q35" s="135"/>
      <c r="R35" s="296"/>
      <c r="S35" s="296"/>
    </row>
    <row r="36" spans="2:19">
      <c r="B36" s="272" t="s">
        <v>18</v>
      </c>
      <c r="C36" s="272" t="s">
        <v>20</v>
      </c>
      <c r="D36" s="272" t="s">
        <v>16</v>
      </c>
      <c r="E36" s="268">
        <f t="shared" si="2"/>
        <v>3.0152638907926517</v>
      </c>
      <c r="F36" s="422">
        <v>3.0088664715879028</v>
      </c>
      <c r="G36" s="479">
        <v>2.9185306591008281E-3</v>
      </c>
      <c r="H36" s="479">
        <v>3.4788885456481866E-3</v>
      </c>
      <c r="I36" s="423">
        <v>5.0458929274357243E-3</v>
      </c>
      <c r="P36" s="363"/>
      <c r="Q36" s="135"/>
      <c r="R36" s="296"/>
      <c r="S36" s="296"/>
    </row>
    <row r="37" spans="2:19">
      <c r="B37" s="272" t="s">
        <v>19</v>
      </c>
      <c r="C37" s="272" t="s">
        <v>20</v>
      </c>
      <c r="D37" s="272" t="s">
        <v>16</v>
      </c>
      <c r="E37" s="268">
        <f t="shared" si="2"/>
        <v>2.9560084849289918</v>
      </c>
      <c r="F37" s="422">
        <v>2.9496539826447745</v>
      </c>
      <c r="G37" s="479">
        <v>2.8989517719969467E-3</v>
      </c>
      <c r="H37" s="479">
        <v>3.4555505122203603E-3</v>
      </c>
      <c r="I37" s="423">
        <v>5.0472476472744896E-3</v>
      </c>
      <c r="K37" s="345"/>
      <c r="P37" s="363"/>
      <c r="Q37" s="135"/>
      <c r="R37" s="296"/>
      <c r="S37" s="296"/>
    </row>
    <row r="38" spans="2:19">
      <c r="B38" s="272"/>
      <c r="C38" s="272"/>
      <c r="D38" s="272"/>
      <c r="E38" s="268"/>
      <c r="F38" s="268"/>
      <c r="G38" s="429"/>
      <c r="H38" s="428"/>
      <c r="I38" s="271"/>
      <c r="P38" s="363"/>
      <c r="Q38" s="366"/>
      <c r="R38" s="296"/>
      <c r="S38" s="296"/>
    </row>
    <row r="39" spans="2:19" ht="14.25">
      <c r="B39" s="272" t="s">
        <v>21</v>
      </c>
      <c r="C39" s="272" t="s">
        <v>232</v>
      </c>
      <c r="D39" s="272" t="s">
        <v>12</v>
      </c>
      <c r="E39" s="270">
        <f>SUM(G39:H39)</f>
        <v>1.43356995E-2</v>
      </c>
      <c r="F39" s="426">
        <v>1.00298055</v>
      </c>
      <c r="G39" s="479">
        <v>3.4306875000000001E-3</v>
      </c>
      <c r="H39" s="478">
        <v>1.0905012E-2</v>
      </c>
      <c r="I39" s="423">
        <v>0.39872225097737207</v>
      </c>
      <c r="K39" s="275"/>
      <c r="P39" s="364"/>
      <c r="Q39" s="135"/>
      <c r="R39" s="296"/>
      <c r="S39" s="296"/>
    </row>
    <row r="40" spans="2:19" ht="14.25">
      <c r="B40" s="272" t="s">
        <v>21</v>
      </c>
      <c r="C40" s="272" t="s">
        <v>233</v>
      </c>
      <c r="D40" s="272" t="s">
        <v>12</v>
      </c>
      <c r="E40" s="270">
        <f>SUM(G40:H40)</f>
        <v>7.9518761999999993E-2</v>
      </c>
      <c r="F40" s="426">
        <v>1.00298055</v>
      </c>
      <c r="G40" s="478">
        <v>6.8613749999999987E-2</v>
      </c>
      <c r="H40" s="478">
        <v>1.0905012E-2</v>
      </c>
      <c r="I40" s="423">
        <v>0.43684615308872382</v>
      </c>
      <c r="K40" s="275"/>
      <c r="P40" s="365"/>
      <c r="Q40" s="135"/>
      <c r="R40" s="296"/>
      <c r="S40" s="296"/>
    </row>
    <row r="42" spans="2:19" ht="34.5" customHeight="1">
      <c r="B42" s="687" t="s">
        <v>354</v>
      </c>
      <c r="C42" s="688"/>
      <c r="D42" s="688"/>
      <c r="E42" s="688"/>
      <c r="F42" s="688"/>
      <c r="G42" s="688"/>
      <c r="H42" s="688"/>
      <c r="I42" s="688"/>
    </row>
    <row r="44" spans="2:19" ht="25.5" customHeight="1">
      <c r="B44" s="689" t="s">
        <v>247</v>
      </c>
      <c r="C44" s="689"/>
      <c r="D44" s="689"/>
      <c r="E44" s="689"/>
      <c r="F44" s="689"/>
      <c r="G44" s="689"/>
      <c r="H44" s="689"/>
      <c r="I44" s="689"/>
    </row>
    <row r="45" spans="2:19">
      <c r="B45" s="88" t="s">
        <v>230</v>
      </c>
    </row>
    <row r="46" spans="2:19" ht="31.5" customHeight="1">
      <c r="B46" s="690" t="s">
        <v>406</v>
      </c>
      <c r="C46" s="690"/>
      <c r="D46" s="690"/>
      <c r="E46" s="690"/>
      <c r="F46" s="690"/>
      <c r="G46" s="690"/>
      <c r="H46" s="690"/>
      <c r="I46" s="690"/>
      <c r="J46" s="134"/>
      <c r="K46" s="134"/>
      <c r="L46" s="134"/>
      <c r="M46" s="134"/>
      <c r="N46" s="134"/>
      <c r="O46" s="134"/>
      <c r="P46" s="134"/>
    </row>
    <row r="47" spans="2:19" ht="54" customHeight="1">
      <c r="B47" s="687" t="s">
        <v>355</v>
      </c>
      <c r="C47" s="688"/>
      <c r="D47" s="688"/>
      <c r="E47" s="688"/>
      <c r="F47" s="688"/>
      <c r="G47" s="688"/>
      <c r="H47" s="688"/>
      <c r="I47" s="688"/>
      <c r="N47" s="294"/>
      <c r="O47" s="294"/>
      <c r="P47" s="294"/>
      <c r="Q47" s="294"/>
      <c r="R47" s="294"/>
      <c r="S47" s="294"/>
    </row>
    <row r="48" spans="2:19" s="438" customFormat="1" ht="16.5" customHeight="1">
      <c r="B48" s="433"/>
      <c r="C48" s="434"/>
      <c r="D48" s="434"/>
      <c r="E48" s="434"/>
      <c r="F48" s="434"/>
      <c r="G48" s="434"/>
      <c r="H48" s="434"/>
      <c r="I48" s="434"/>
      <c r="M48" s="442"/>
      <c r="N48" s="106"/>
      <c r="O48" s="489"/>
      <c r="P48" s="489"/>
      <c r="Q48" s="489"/>
      <c r="R48" s="490"/>
      <c r="S48" s="490"/>
    </row>
    <row r="49" spans="1:21" s="438" customFormat="1" ht="16.5" customHeight="1">
      <c r="A49" s="88"/>
      <c r="B49" s="88"/>
      <c r="C49" s="88"/>
      <c r="D49" s="88"/>
      <c r="E49" s="88"/>
      <c r="F49" s="88"/>
      <c r="G49" s="88"/>
      <c r="H49" s="88"/>
      <c r="I49" s="88"/>
      <c r="J49" s="88"/>
      <c r="K49" s="88"/>
      <c r="M49" s="452"/>
      <c r="N49" s="685"/>
      <c r="O49" s="491"/>
      <c r="P49" s="457"/>
      <c r="Q49" s="457"/>
      <c r="R49" s="457"/>
      <c r="S49" s="457"/>
    </row>
    <row r="50" spans="1:21" s="438" customFormat="1" ht="16.5" customHeight="1" thickBot="1">
      <c r="A50" s="88"/>
      <c r="B50" s="88"/>
      <c r="C50" s="88"/>
      <c r="D50" s="88" t="s">
        <v>226</v>
      </c>
      <c r="E50" s="88"/>
      <c r="F50" s="88"/>
      <c r="G50" s="88"/>
      <c r="H50" s="483"/>
      <c r="I50" s="483"/>
      <c r="J50" s="483"/>
      <c r="K50" s="88"/>
      <c r="M50" s="453"/>
      <c r="N50" s="685"/>
      <c r="O50" s="492"/>
      <c r="P50" s="454"/>
      <c r="Q50" s="454"/>
      <c r="R50" s="454"/>
      <c r="S50" s="454"/>
    </row>
    <row r="51" spans="1:21" s="438" customFormat="1" ht="16.5" customHeight="1">
      <c r="A51" s="88"/>
      <c r="B51" s="484" t="s">
        <v>213</v>
      </c>
      <c r="C51" s="276" t="s">
        <v>217</v>
      </c>
      <c r="D51" s="485" t="s">
        <v>227</v>
      </c>
      <c r="E51" s="486" t="s">
        <v>8</v>
      </c>
      <c r="F51" s="486" t="s">
        <v>225</v>
      </c>
      <c r="G51" s="276"/>
      <c r="H51" s="276"/>
      <c r="I51" s="276"/>
      <c r="J51" s="458"/>
      <c r="K51" s="439"/>
      <c r="M51" s="453"/>
      <c r="N51" s="685"/>
      <c r="O51" s="493"/>
      <c r="P51" s="454"/>
      <c r="Q51" s="454"/>
      <c r="R51" s="454"/>
      <c r="S51" s="454"/>
    </row>
    <row r="52" spans="1:21" s="438" customFormat="1" ht="16.5" customHeight="1">
      <c r="A52" s="88"/>
      <c r="B52" s="277" t="s">
        <v>214</v>
      </c>
      <c r="C52" s="487">
        <f>SUM(D52:F52)</f>
        <v>6717.170586277186</v>
      </c>
      <c r="D52" s="488">
        <v>6666.543187800009</v>
      </c>
      <c r="E52" s="487">
        <v>39.881991453450105</v>
      </c>
      <c r="F52" s="487">
        <v>10.745407023727489</v>
      </c>
      <c r="G52" s="329"/>
      <c r="H52" s="329"/>
      <c r="I52" s="329"/>
      <c r="J52" s="458"/>
      <c r="K52" s="88"/>
      <c r="M52" s="453"/>
      <c r="N52" s="685"/>
      <c r="O52" s="493"/>
      <c r="P52" s="454"/>
      <c r="Q52" s="454"/>
      <c r="R52" s="454"/>
      <c r="S52" s="454"/>
    </row>
    <row r="53" spans="1:21" s="438" customFormat="1" ht="16.5" customHeight="1">
      <c r="A53" s="88"/>
      <c r="B53" s="277" t="s">
        <v>215</v>
      </c>
      <c r="C53" s="487">
        <f>SUM(D53:F53)</f>
        <v>5390.1074170773718</v>
      </c>
      <c r="D53" s="488">
        <v>4150.3498177223737</v>
      </c>
      <c r="E53" s="487">
        <v>1056.571506413246</v>
      </c>
      <c r="F53" s="487">
        <v>183.18609294175252</v>
      </c>
      <c r="G53" s="329"/>
      <c r="H53" s="329"/>
      <c r="I53" s="329"/>
      <c r="J53" s="458"/>
      <c r="K53" s="88"/>
      <c r="M53" s="453"/>
      <c r="N53" s="494"/>
      <c r="O53" s="493"/>
      <c r="P53" s="454"/>
      <c r="Q53" s="454"/>
      <c r="R53" s="454"/>
      <c r="S53" s="454"/>
    </row>
    <row r="54" spans="1:21" s="438" customFormat="1" ht="16.5" customHeight="1">
      <c r="A54" s="88"/>
      <c r="B54" s="277" t="s">
        <v>216</v>
      </c>
      <c r="C54" s="487">
        <f t="shared" ref="C54" si="3">SUM(D54:F54)</f>
        <v>1812.1849453954826</v>
      </c>
      <c r="D54" s="488">
        <v>1116.1877060701431</v>
      </c>
      <c r="E54" s="487">
        <v>364.77162296654672</v>
      </c>
      <c r="F54" s="487">
        <v>331.22561635879282</v>
      </c>
      <c r="G54" s="329"/>
      <c r="H54" s="329"/>
      <c r="I54" s="329"/>
      <c r="J54" s="458"/>
      <c r="K54" s="88"/>
      <c r="M54" s="452"/>
      <c r="N54" s="686"/>
      <c r="O54" s="493"/>
      <c r="P54" s="457"/>
      <c r="Q54" s="457"/>
      <c r="R54" s="457"/>
      <c r="S54" s="457"/>
    </row>
    <row r="55" spans="1:21" s="438" customFormat="1" ht="16.5" customHeight="1">
      <c r="A55" s="88"/>
      <c r="B55" s="277"/>
      <c r="C55" s="278"/>
      <c r="D55" s="329"/>
      <c r="E55" s="329"/>
      <c r="F55" s="329"/>
      <c r="G55" s="329"/>
      <c r="H55" s="329"/>
      <c r="I55" s="329"/>
      <c r="J55" s="458"/>
      <c r="K55" s="326"/>
      <c r="M55" s="452"/>
      <c r="N55" s="686"/>
      <c r="O55" s="495"/>
      <c r="P55" s="457"/>
      <c r="Q55" s="457"/>
      <c r="R55" s="457"/>
      <c r="S55" s="457"/>
      <c r="U55" s="326"/>
    </row>
    <row r="56" spans="1:21" s="438" customFormat="1" ht="16.5" customHeight="1">
      <c r="A56" s="88"/>
      <c r="B56" s="277"/>
      <c r="C56" s="278" t="s">
        <v>208</v>
      </c>
      <c r="D56" s="278" t="s">
        <v>209</v>
      </c>
      <c r="E56" s="278" t="s">
        <v>210</v>
      </c>
      <c r="F56" s="278" t="s">
        <v>211</v>
      </c>
      <c r="G56" s="278" t="s">
        <v>228</v>
      </c>
      <c r="H56" s="278"/>
      <c r="I56" s="278"/>
      <c r="J56" s="279"/>
      <c r="K56" s="88"/>
      <c r="M56" s="455"/>
      <c r="N56" s="686"/>
      <c r="O56" s="493"/>
      <c r="P56" s="454"/>
      <c r="Q56" s="454"/>
      <c r="R56" s="454"/>
      <c r="S56" s="454"/>
    </row>
    <row r="57" spans="1:21" s="438" customFormat="1" ht="16.5" customHeight="1">
      <c r="A57" s="88"/>
      <c r="B57" s="277" t="s">
        <v>212</v>
      </c>
      <c r="C57" s="329">
        <f>(E16*$E$52+E17*$E$53+E18*$E$54)/($E$52+$E$53+$E$54)</f>
        <v>1.8796079178686187</v>
      </c>
      <c r="D57" s="329">
        <f>(F16*$E$52+F17*$E$53+F18*$E$54)/($E$52+$E$53+$E$54)</f>
        <v>1.8667589511756733</v>
      </c>
      <c r="E57" s="369">
        <f>(G16*$E$52+G17*$E$53+G18*$E$54)/($E$52+$E$53+$E$54)</f>
        <v>4.8145109011336288E-3</v>
      </c>
      <c r="F57" s="369">
        <f>(H16*$E$52+H17*$E$53+H18*$E$54)/($E$52+$E$53+$E$54)</f>
        <v>8.0344557918117995E-3</v>
      </c>
      <c r="G57" s="280">
        <f>C57-SUM(D57:F57)</f>
        <v>0</v>
      </c>
      <c r="H57" s="278"/>
      <c r="I57" s="278"/>
      <c r="J57" s="279"/>
      <c r="K57" s="88"/>
      <c r="M57" s="453"/>
      <c r="N57" s="686"/>
      <c r="O57" s="493"/>
      <c r="P57" s="454"/>
      <c r="Q57" s="454"/>
      <c r="R57" s="454"/>
      <c r="S57" s="454"/>
    </row>
    <row r="58" spans="1:21" s="438" customFormat="1" ht="16.5" customHeight="1">
      <c r="A58" s="88"/>
      <c r="B58" s="277" t="s">
        <v>220</v>
      </c>
      <c r="C58" s="329">
        <f>(E29*$D$52+E30*$D$53+E31*$D$54)/($D$52+$D$53+$D$54)</f>
        <v>2.3074540339813456</v>
      </c>
      <c r="D58" s="329">
        <f>(F29*$D$52+F30*$D$53+F31*$D$54)/($D$52+$D$53+$D$54)</f>
        <v>2.2955034923427502</v>
      </c>
      <c r="E58" s="382">
        <f>(G29*$D$52+G30*$D$53+G31*$D$54)/($D$52+$D$53+$D$54)</f>
        <v>4.2309220852805368E-4</v>
      </c>
      <c r="F58" s="383">
        <f>(H29*$D$52+H30*$D$53+H31*$D$54)/($D$52+$D$53+$D$54)</f>
        <v>1.1527449430067201E-2</v>
      </c>
      <c r="G58" s="280">
        <f>C58-SUM(D58:F58)</f>
        <v>0</v>
      </c>
      <c r="H58" s="278"/>
      <c r="I58" s="278"/>
      <c r="J58" s="279"/>
      <c r="K58" s="88"/>
      <c r="M58" s="453"/>
      <c r="N58" s="686"/>
      <c r="O58" s="493"/>
      <c r="P58" s="454"/>
      <c r="Q58" s="454"/>
      <c r="R58" s="454"/>
      <c r="S58" s="454"/>
    </row>
    <row r="59" spans="1:21" s="438" customFormat="1" ht="16.5" customHeight="1">
      <c r="A59" s="88"/>
      <c r="B59" s="277" t="s">
        <v>384</v>
      </c>
      <c r="C59" s="329">
        <f>(E8*F52+E9*F53+E10*F54)/(F52+F53+F54)</f>
        <v>1.7803714185427699</v>
      </c>
      <c r="D59" s="329">
        <f>(F8*F52+F9*F53+F10*F54)/(F52+F53+F54)</f>
        <v>1.6464921596001989</v>
      </c>
      <c r="E59" s="381">
        <f>(G8*F52+G9*F53+G10*F54)/(F52+F53+F54)</f>
        <v>0.12682443819396808</v>
      </c>
      <c r="F59" s="369">
        <f>(H8*F52+H9*F53+H10*F54)/(F52+F53+F54)</f>
        <v>7.0548207486031281E-3</v>
      </c>
      <c r="G59" s="280">
        <f>C59-SUM(D59:F59)</f>
        <v>0</v>
      </c>
      <c r="H59" s="278"/>
      <c r="I59" s="278"/>
      <c r="J59" s="279"/>
      <c r="K59" s="88"/>
      <c r="M59" s="453"/>
      <c r="N59" s="686"/>
      <c r="O59" s="493"/>
      <c r="P59" s="454"/>
      <c r="Q59" s="454"/>
      <c r="R59" s="454"/>
      <c r="S59" s="454"/>
    </row>
    <row r="60" spans="1:21" s="438" customFormat="1" ht="16.5" customHeight="1">
      <c r="A60" s="88"/>
      <c r="B60" s="277" t="s">
        <v>234</v>
      </c>
      <c r="C60" s="278"/>
      <c r="D60" s="278"/>
      <c r="E60" s="278"/>
      <c r="F60" s="278"/>
      <c r="G60" s="278"/>
      <c r="H60" s="278"/>
      <c r="I60" s="278"/>
      <c r="J60" s="279"/>
      <c r="K60" s="88"/>
      <c r="M60" s="453"/>
      <c r="N60" s="686"/>
      <c r="O60" s="493"/>
      <c r="P60" s="454"/>
      <c r="Q60" s="454"/>
      <c r="R60" s="454"/>
      <c r="S60" s="454"/>
    </row>
    <row r="61" spans="1:21" s="438" customFormat="1" ht="16.5" customHeight="1">
      <c r="A61" s="88"/>
      <c r="B61" s="277"/>
      <c r="C61" s="278"/>
      <c r="D61" s="278"/>
      <c r="E61" s="278"/>
      <c r="F61" s="278"/>
      <c r="G61" s="278"/>
      <c r="H61" s="278"/>
      <c r="I61" s="278"/>
      <c r="J61" s="281"/>
      <c r="K61" s="88"/>
      <c r="M61" s="453"/>
      <c r="N61" s="686"/>
      <c r="O61" s="493"/>
      <c r="P61" s="454"/>
      <c r="Q61" s="454"/>
      <c r="R61" s="454"/>
      <c r="S61" s="454"/>
    </row>
    <row r="62" spans="1:21" s="438" customFormat="1" ht="16.5" customHeight="1">
      <c r="A62" s="88"/>
      <c r="B62" s="282" t="s">
        <v>411</v>
      </c>
      <c r="C62" s="278"/>
      <c r="D62" s="278"/>
      <c r="E62" s="278"/>
      <c r="F62" s="278"/>
      <c r="G62" s="278"/>
      <c r="H62" s="278"/>
      <c r="I62" s="278"/>
      <c r="J62" s="281"/>
      <c r="K62" s="88"/>
      <c r="M62" s="453"/>
      <c r="N62" s="686"/>
      <c r="O62" s="493"/>
      <c r="P62" s="454"/>
      <c r="Q62" s="454"/>
      <c r="R62" s="454"/>
      <c r="S62" s="454"/>
    </row>
    <row r="63" spans="1:21" s="438" customFormat="1" ht="16.5" customHeight="1">
      <c r="A63" s="88"/>
      <c r="B63" s="282" t="s">
        <v>458</v>
      </c>
      <c r="C63" s="283"/>
      <c r="D63" s="283"/>
      <c r="E63" s="283"/>
      <c r="F63" s="283"/>
      <c r="G63" s="283"/>
      <c r="H63" s="283"/>
      <c r="I63" s="278"/>
      <c r="J63" s="281"/>
      <c r="K63" s="88"/>
      <c r="M63" s="453"/>
      <c r="N63" s="686"/>
      <c r="O63" s="493"/>
      <c r="P63" s="454"/>
      <c r="Q63" s="454"/>
      <c r="R63" s="454"/>
      <c r="S63" s="454"/>
    </row>
    <row r="64" spans="1:21" s="438" customFormat="1" ht="16.5" customHeight="1">
      <c r="A64" s="88"/>
      <c r="B64" s="325" t="s">
        <v>402</v>
      </c>
      <c r="C64" s="283"/>
      <c r="D64" s="283"/>
      <c r="E64" s="283"/>
      <c r="F64" s="283"/>
      <c r="G64" s="283"/>
      <c r="H64" s="283"/>
      <c r="I64" s="278"/>
      <c r="J64" s="281"/>
      <c r="K64" s="88"/>
      <c r="M64" s="453"/>
      <c r="N64" s="686"/>
      <c r="O64" s="493"/>
      <c r="P64" s="454"/>
      <c r="Q64" s="454"/>
      <c r="R64" s="454"/>
      <c r="S64" s="454"/>
    </row>
    <row r="65" spans="1:19" s="438" customFormat="1" ht="16.5" customHeight="1" thickBot="1">
      <c r="A65" s="88"/>
      <c r="B65" s="284" t="s">
        <v>482</v>
      </c>
      <c r="C65" s="285"/>
      <c r="D65" s="285"/>
      <c r="E65" s="285"/>
      <c r="F65" s="285"/>
      <c r="G65" s="285"/>
      <c r="H65" s="285"/>
      <c r="I65" s="285"/>
      <c r="J65" s="286"/>
      <c r="K65" s="88"/>
      <c r="M65" s="453"/>
      <c r="N65" s="686"/>
      <c r="O65" s="493"/>
      <c r="P65" s="454"/>
      <c r="Q65" s="454"/>
      <c r="R65" s="454"/>
      <c r="S65" s="454"/>
    </row>
    <row r="66" spans="1:19" s="438" customFormat="1" ht="16.5" customHeight="1">
      <c r="A66" s="88"/>
      <c r="B66" s="88"/>
      <c r="C66" s="88"/>
      <c r="D66" s="88"/>
      <c r="E66" s="88"/>
      <c r="F66" s="88"/>
      <c r="G66" s="88"/>
      <c r="H66" s="88"/>
      <c r="I66" s="88"/>
      <c r="J66" s="88"/>
      <c r="K66" s="88"/>
      <c r="M66" s="453"/>
      <c r="N66" s="686"/>
      <c r="O66" s="493"/>
      <c r="P66" s="454"/>
      <c r="Q66" s="454"/>
      <c r="R66" s="454"/>
      <c r="S66" s="454"/>
    </row>
    <row r="67" spans="1:19" s="438" customFormat="1" ht="16.5" customHeight="1">
      <c r="B67" s="441"/>
      <c r="C67" s="441"/>
      <c r="D67" s="441"/>
      <c r="E67" s="441"/>
      <c r="F67" s="441"/>
      <c r="G67" s="441"/>
      <c r="H67" s="441"/>
      <c r="I67" s="434"/>
      <c r="M67" s="453"/>
      <c r="N67" s="686"/>
      <c r="O67" s="493"/>
      <c r="P67" s="454"/>
      <c r="Q67" s="454"/>
      <c r="R67" s="454"/>
      <c r="S67" s="454"/>
    </row>
    <row r="68" spans="1:19" s="438" customFormat="1" ht="16.5" customHeight="1">
      <c r="B68" s="441"/>
      <c r="C68" s="441"/>
      <c r="D68" s="441"/>
      <c r="E68" s="441"/>
      <c r="F68" s="441"/>
      <c r="G68" s="441"/>
      <c r="H68" s="441"/>
      <c r="I68" s="434"/>
      <c r="M68" s="453"/>
      <c r="N68" s="686"/>
      <c r="O68" s="493"/>
      <c r="P68" s="454"/>
      <c r="Q68" s="454"/>
      <c r="R68" s="454"/>
      <c r="S68" s="454"/>
    </row>
    <row r="69" spans="1:19" s="438" customFormat="1" ht="16.5" customHeight="1">
      <c r="B69" s="441"/>
      <c r="C69" s="441"/>
      <c r="D69" s="441"/>
      <c r="E69" s="441"/>
      <c r="F69" s="441"/>
      <c r="G69" s="441"/>
      <c r="H69" s="441"/>
      <c r="I69" s="434"/>
      <c r="M69" s="453"/>
      <c r="N69" s="686"/>
      <c r="O69" s="493"/>
      <c r="P69" s="454"/>
      <c r="Q69" s="454"/>
      <c r="R69" s="454"/>
      <c r="S69" s="454"/>
    </row>
    <row r="70" spans="1:19" s="438" customFormat="1" ht="16.5" customHeight="1">
      <c r="B70" s="441"/>
      <c r="C70" s="441"/>
      <c r="D70" s="441"/>
      <c r="E70" s="441"/>
      <c r="F70" s="441"/>
      <c r="G70" s="441"/>
      <c r="H70" s="441"/>
      <c r="I70" s="434"/>
      <c r="M70" s="453"/>
      <c r="N70" s="686"/>
      <c r="O70" s="493"/>
      <c r="P70" s="454"/>
      <c r="Q70" s="454"/>
      <c r="R70" s="454"/>
      <c r="S70" s="454"/>
    </row>
    <row r="71" spans="1:19" s="438" customFormat="1" ht="16.5" customHeight="1">
      <c r="B71" s="441"/>
      <c r="C71" s="441"/>
      <c r="D71" s="441"/>
      <c r="E71" s="441"/>
      <c r="F71" s="441"/>
      <c r="G71" s="441"/>
      <c r="H71" s="441"/>
      <c r="I71" s="434"/>
      <c r="M71" s="452"/>
      <c r="N71" s="686"/>
      <c r="O71" s="495"/>
      <c r="P71" s="457"/>
      <c r="Q71" s="457"/>
      <c r="R71" s="457"/>
      <c r="S71" s="457"/>
    </row>
    <row r="72" spans="1:19" ht="16.5" customHeight="1">
      <c r="B72" s="441"/>
      <c r="C72" s="441"/>
      <c r="D72" s="441"/>
      <c r="E72" s="441"/>
      <c r="F72" s="441"/>
      <c r="G72" s="441"/>
      <c r="H72" s="441"/>
      <c r="I72" s="438"/>
      <c r="M72" s="453"/>
      <c r="N72" s="686"/>
      <c r="O72" s="493"/>
      <c r="P72" s="454"/>
      <c r="Q72" s="454"/>
      <c r="R72" s="454"/>
      <c r="S72" s="454"/>
    </row>
    <row r="73" spans="1:19" s="438" customFormat="1" ht="16.5" customHeight="1">
      <c r="M73" s="453"/>
      <c r="N73" s="686"/>
      <c r="O73" s="493"/>
      <c r="P73" s="454"/>
      <c r="Q73" s="454"/>
      <c r="R73" s="454"/>
      <c r="S73" s="454"/>
    </row>
    <row r="74" spans="1:19" ht="16.5" customHeight="1">
      <c r="M74" s="453"/>
      <c r="N74" s="686"/>
      <c r="O74" s="360"/>
      <c r="P74" s="454"/>
      <c r="Q74" s="454"/>
      <c r="R74" s="454"/>
      <c r="S74" s="454"/>
    </row>
    <row r="75" spans="1:19">
      <c r="M75" s="456"/>
      <c r="N75" s="686"/>
      <c r="O75" s="493"/>
      <c r="P75" s="457"/>
      <c r="Q75" s="457"/>
      <c r="R75" s="457"/>
      <c r="S75" s="457"/>
    </row>
    <row r="76" spans="1:19">
      <c r="L76" s="439"/>
      <c r="M76" s="452"/>
      <c r="N76" s="686"/>
      <c r="O76" s="493"/>
      <c r="P76" s="457"/>
      <c r="Q76" s="457"/>
      <c r="R76" s="457"/>
      <c r="S76" s="457"/>
    </row>
    <row r="77" spans="1:19">
      <c r="M77" s="456"/>
      <c r="N77" s="686"/>
      <c r="O77" s="496"/>
      <c r="P77" s="457"/>
      <c r="Q77" s="457"/>
      <c r="R77" s="457"/>
      <c r="S77" s="457"/>
    </row>
    <row r="84" spans="1:16">
      <c r="N84" s="274"/>
    </row>
    <row r="89" spans="1:16">
      <c r="P89" s="436"/>
    </row>
    <row r="90" spans="1:16">
      <c r="P90" s="436"/>
    </row>
    <row r="91" spans="1:16">
      <c r="P91" s="436"/>
    </row>
    <row r="92" spans="1:16">
      <c r="P92" s="436"/>
    </row>
    <row r="93" spans="1:16">
      <c r="C93" s="327"/>
      <c r="D93" s="327"/>
      <c r="E93" s="327"/>
      <c r="P93" s="436"/>
    </row>
    <row r="94" spans="1:16">
      <c r="C94" s="327"/>
      <c r="D94" s="327"/>
      <c r="E94" s="327"/>
      <c r="P94" s="436"/>
    </row>
    <row r="95" spans="1:16">
      <c r="A95" s="440"/>
      <c r="B95" s="440"/>
      <c r="C95" s="440"/>
      <c r="D95" s="440"/>
      <c r="E95" s="440"/>
      <c r="F95" s="440"/>
      <c r="G95" s="440"/>
      <c r="H95" s="440"/>
      <c r="I95" s="440"/>
      <c r="J95" s="440"/>
      <c r="P95" s="436"/>
    </row>
    <row r="96" spans="1:16">
      <c r="A96" s="440"/>
      <c r="B96" s="440"/>
      <c r="C96" s="440"/>
      <c r="D96" s="440"/>
      <c r="E96" s="440"/>
      <c r="F96" s="440"/>
      <c r="G96" s="440"/>
      <c r="H96" s="440"/>
      <c r="I96" s="440"/>
      <c r="J96" s="440"/>
      <c r="P96" s="436"/>
    </row>
    <row r="97" spans="1:16">
      <c r="A97" s="440"/>
      <c r="B97" s="440"/>
      <c r="C97" s="440"/>
      <c r="D97" s="440"/>
      <c r="E97" s="440"/>
      <c r="F97" s="440"/>
      <c r="G97" s="440"/>
      <c r="H97" s="440"/>
      <c r="I97" s="440"/>
      <c r="J97" s="440"/>
      <c r="P97" s="436"/>
    </row>
    <row r="98" spans="1:16">
      <c r="A98" s="440"/>
      <c r="B98" s="440"/>
      <c r="C98" s="440"/>
      <c r="D98" s="440"/>
      <c r="E98" s="440"/>
      <c r="F98" s="440"/>
      <c r="G98" s="440"/>
      <c r="H98" s="440"/>
      <c r="I98" s="440"/>
      <c r="J98" s="440"/>
      <c r="K98" s="296"/>
      <c r="P98" s="436"/>
    </row>
    <row r="99" spans="1:16" ht="27" customHeight="1">
      <c r="A99" s="440"/>
      <c r="B99" s="440"/>
      <c r="C99" s="440"/>
      <c r="D99" s="440"/>
      <c r="E99" s="440"/>
      <c r="F99" s="440"/>
      <c r="G99" s="440"/>
      <c r="H99" s="440"/>
      <c r="I99" s="440"/>
      <c r="J99" s="440"/>
      <c r="K99" s="296"/>
      <c r="P99" s="436"/>
    </row>
    <row r="100" spans="1:16">
      <c r="A100" s="440"/>
      <c r="B100" s="440"/>
      <c r="C100" s="440"/>
      <c r="D100" s="440"/>
      <c r="E100" s="440"/>
      <c r="F100" s="440"/>
      <c r="G100" s="440"/>
      <c r="H100" s="440"/>
      <c r="I100" s="440"/>
      <c r="J100" s="440"/>
      <c r="K100" s="296"/>
      <c r="P100" s="436"/>
    </row>
    <row r="101" spans="1:16">
      <c r="A101" s="440"/>
      <c r="B101" s="440"/>
      <c r="C101" s="440"/>
      <c r="D101" s="440"/>
      <c r="E101" s="440"/>
      <c r="F101" s="440"/>
      <c r="G101" s="440"/>
      <c r="H101" s="440"/>
      <c r="I101" s="440"/>
      <c r="J101" s="440"/>
      <c r="K101" s="296"/>
      <c r="P101" s="436"/>
    </row>
    <row r="102" spans="1:16">
      <c r="A102" s="440"/>
      <c r="B102" s="440"/>
      <c r="C102" s="440"/>
      <c r="D102" s="440"/>
      <c r="E102" s="440"/>
      <c r="F102" s="440"/>
      <c r="G102" s="440"/>
      <c r="H102" s="440"/>
      <c r="I102" s="440"/>
      <c r="J102" s="440"/>
      <c r="K102" s="296"/>
      <c r="P102" s="436"/>
    </row>
    <row r="103" spans="1:16">
      <c r="A103" s="440"/>
      <c r="B103" s="440"/>
      <c r="C103" s="440"/>
      <c r="D103" s="440"/>
      <c r="E103" s="440"/>
      <c r="F103" s="440"/>
      <c r="G103" s="440"/>
      <c r="H103" s="440"/>
      <c r="I103" s="440"/>
      <c r="J103" s="440"/>
      <c r="K103" s="296"/>
      <c r="P103" s="436"/>
    </row>
    <row r="104" spans="1:16">
      <c r="A104" s="440"/>
      <c r="B104" s="440"/>
      <c r="C104" s="440"/>
      <c r="D104" s="440"/>
      <c r="E104" s="440"/>
      <c r="F104" s="440"/>
      <c r="G104" s="440"/>
      <c r="H104" s="440"/>
      <c r="I104" s="440"/>
      <c r="J104" s="440"/>
      <c r="K104" s="296"/>
      <c r="P104" s="436"/>
    </row>
    <row r="105" spans="1:16">
      <c r="A105" s="440"/>
      <c r="B105" s="440"/>
      <c r="C105" s="440"/>
      <c r="D105" s="440"/>
      <c r="E105" s="440"/>
      <c r="F105" s="440"/>
      <c r="G105" s="440"/>
      <c r="H105" s="440"/>
      <c r="I105" s="440"/>
      <c r="J105" s="440"/>
      <c r="K105" s="296"/>
      <c r="P105" s="436"/>
    </row>
    <row r="106" spans="1:16">
      <c r="A106" s="440"/>
      <c r="B106" s="440"/>
      <c r="C106" s="440"/>
      <c r="D106" s="440"/>
      <c r="E106" s="440"/>
      <c r="F106" s="440"/>
      <c r="G106" s="440"/>
      <c r="H106" s="440"/>
      <c r="I106" s="440"/>
      <c r="J106" s="440"/>
      <c r="K106" s="296"/>
      <c r="P106" s="436"/>
    </row>
    <row r="107" spans="1:16">
      <c r="A107" s="440"/>
      <c r="B107" s="440"/>
      <c r="C107" s="440"/>
      <c r="D107" s="440"/>
      <c r="E107" s="440"/>
      <c r="F107" s="440"/>
      <c r="G107" s="440"/>
      <c r="H107" s="440"/>
      <c r="I107" s="440"/>
      <c r="J107" s="440"/>
      <c r="K107" s="296"/>
      <c r="P107" s="436"/>
    </row>
    <row r="108" spans="1:16">
      <c r="A108" s="440"/>
      <c r="B108" s="440"/>
      <c r="C108" s="440"/>
      <c r="D108" s="440"/>
      <c r="E108" s="440"/>
      <c r="F108" s="440"/>
      <c r="G108" s="440"/>
      <c r="H108" s="440"/>
      <c r="I108" s="440"/>
      <c r="J108" s="440"/>
      <c r="K108" s="296"/>
      <c r="P108" s="436"/>
    </row>
    <row r="109" spans="1:16">
      <c r="A109" s="440"/>
      <c r="B109" s="440"/>
      <c r="C109" s="440"/>
      <c r="D109" s="440"/>
      <c r="E109" s="440"/>
      <c r="F109" s="440"/>
      <c r="G109" s="440"/>
      <c r="H109" s="440"/>
      <c r="I109" s="440"/>
      <c r="J109" s="440"/>
      <c r="K109" s="296"/>
      <c r="P109" s="436"/>
    </row>
    <row r="110" spans="1:16">
      <c r="A110" s="440"/>
      <c r="B110" s="440"/>
      <c r="C110" s="440"/>
      <c r="D110" s="440"/>
      <c r="E110" s="440"/>
      <c r="F110" s="440"/>
      <c r="G110" s="440"/>
      <c r="H110" s="440"/>
      <c r="I110" s="440"/>
      <c r="J110" s="440"/>
      <c r="K110" s="296"/>
      <c r="P110" s="436"/>
    </row>
    <row r="111" spans="1:16">
      <c r="A111" s="440"/>
      <c r="B111" s="440"/>
      <c r="C111" s="440"/>
      <c r="D111" s="440"/>
      <c r="E111" s="440"/>
      <c r="F111" s="440"/>
      <c r="G111" s="440"/>
      <c r="H111" s="440"/>
      <c r="I111" s="440"/>
      <c r="J111" s="440"/>
      <c r="K111" s="296"/>
      <c r="P111" s="436"/>
    </row>
    <row r="112" spans="1:16">
      <c r="A112" s="440"/>
      <c r="B112" s="440"/>
      <c r="C112" s="440"/>
      <c r="D112" s="440"/>
      <c r="E112" s="440"/>
      <c r="F112" s="440"/>
      <c r="G112" s="440"/>
      <c r="H112" s="440"/>
      <c r="I112" s="440"/>
      <c r="J112" s="440"/>
      <c r="K112" s="296"/>
      <c r="P112" s="436"/>
    </row>
    <row r="113" spans="1:16">
      <c r="A113" s="440"/>
      <c r="B113" s="440"/>
      <c r="C113" s="440"/>
      <c r="D113" s="440"/>
      <c r="E113" s="440"/>
      <c r="F113" s="440"/>
      <c r="G113" s="440"/>
      <c r="H113" s="440"/>
      <c r="I113" s="440"/>
      <c r="J113" s="440"/>
      <c r="K113" s="296"/>
      <c r="P113" s="436"/>
    </row>
    <row r="114" spans="1:16">
      <c r="A114" s="440"/>
      <c r="B114" s="440"/>
      <c r="C114" s="440"/>
      <c r="D114" s="440"/>
      <c r="E114" s="440"/>
      <c r="F114" s="440"/>
      <c r="G114" s="440"/>
      <c r="H114" s="440"/>
      <c r="I114" s="440"/>
      <c r="J114" s="440"/>
      <c r="K114" s="355"/>
      <c r="P114" s="436"/>
    </row>
    <row r="115" spans="1:16">
      <c r="A115" s="440"/>
      <c r="B115" s="440"/>
      <c r="C115" s="440"/>
      <c r="D115" s="440"/>
      <c r="E115" s="440"/>
      <c r="F115" s="440"/>
      <c r="G115" s="440"/>
      <c r="H115" s="440"/>
      <c r="I115" s="440"/>
      <c r="J115" s="440"/>
      <c r="K115" s="365"/>
      <c r="P115" s="436"/>
    </row>
    <row r="116" spans="1:16">
      <c r="A116" s="440"/>
      <c r="B116" s="440"/>
      <c r="C116" s="440"/>
      <c r="D116" s="440"/>
      <c r="E116" s="440"/>
      <c r="F116" s="440"/>
      <c r="G116" s="440"/>
      <c r="H116" s="440"/>
      <c r="I116" s="440"/>
      <c r="J116" s="440"/>
      <c r="K116" s="296"/>
      <c r="P116" s="436"/>
    </row>
    <row r="117" spans="1:16">
      <c r="A117" s="440"/>
      <c r="B117" s="440"/>
      <c r="C117" s="440"/>
      <c r="D117" s="440"/>
      <c r="E117" s="440"/>
      <c r="F117" s="440"/>
      <c r="G117" s="440"/>
      <c r="H117" s="440"/>
      <c r="I117" s="440"/>
      <c r="J117" s="440"/>
      <c r="K117" s="296"/>
      <c r="P117" s="436"/>
    </row>
    <row r="118" spans="1:16">
      <c r="A118" s="440"/>
      <c r="B118" s="440"/>
      <c r="C118" s="440"/>
      <c r="D118" s="440"/>
      <c r="E118" s="440"/>
      <c r="F118" s="440"/>
      <c r="G118" s="440"/>
      <c r="H118" s="440"/>
      <c r="I118" s="440"/>
      <c r="J118" s="440"/>
      <c r="K118" s="296"/>
      <c r="P118" s="436"/>
    </row>
    <row r="119" spans="1:16">
      <c r="A119" s="440"/>
      <c r="B119" s="440"/>
      <c r="C119" s="440"/>
      <c r="D119" s="440"/>
      <c r="E119" s="440"/>
      <c r="F119" s="440"/>
      <c r="G119" s="440"/>
      <c r="H119" s="440"/>
      <c r="I119" s="440"/>
      <c r="J119" s="440"/>
      <c r="K119" s="296"/>
      <c r="P119" s="436"/>
    </row>
    <row r="120" spans="1:16">
      <c r="A120" s="440"/>
      <c r="B120" s="440"/>
      <c r="C120" s="440"/>
      <c r="D120" s="440"/>
      <c r="E120" s="440"/>
      <c r="F120" s="440"/>
      <c r="G120" s="440"/>
      <c r="H120" s="440"/>
      <c r="I120" s="440"/>
      <c r="J120" s="440"/>
      <c r="K120" s="296"/>
      <c r="P120" s="436"/>
    </row>
    <row r="121" spans="1:16">
      <c r="A121" s="440"/>
      <c r="B121" s="440"/>
      <c r="C121" s="440"/>
      <c r="D121" s="440"/>
      <c r="E121" s="440"/>
      <c r="F121" s="440"/>
      <c r="G121" s="440"/>
      <c r="H121" s="440"/>
      <c r="I121" s="440"/>
      <c r="J121" s="440"/>
      <c r="K121" s="296"/>
      <c r="P121" s="436"/>
    </row>
    <row r="122" spans="1:16">
      <c r="A122" s="440"/>
      <c r="B122" s="440"/>
      <c r="C122" s="440"/>
      <c r="D122" s="440"/>
      <c r="E122" s="440"/>
      <c r="F122" s="440"/>
      <c r="G122" s="440"/>
      <c r="H122" s="440"/>
      <c r="I122" s="440"/>
      <c r="J122" s="440"/>
      <c r="K122" s="296"/>
      <c r="P122" s="436"/>
    </row>
    <row r="123" spans="1:16">
      <c r="A123" s="440"/>
      <c r="B123" s="440"/>
      <c r="C123" s="440"/>
      <c r="D123" s="440"/>
      <c r="E123" s="440"/>
      <c r="F123" s="440"/>
      <c r="G123" s="440"/>
      <c r="H123" s="440"/>
      <c r="I123" s="440"/>
      <c r="J123" s="440"/>
      <c r="K123" s="296"/>
      <c r="P123" s="436"/>
    </row>
    <row r="124" spans="1:16">
      <c r="A124" s="440"/>
      <c r="B124" s="440"/>
      <c r="C124" s="440"/>
      <c r="D124" s="440"/>
      <c r="E124" s="440"/>
      <c r="F124" s="440"/>
      <c r="G124" s="440"/>
      <c r="H124" s="440"/>
      <c r="I124" s="440"/>
      <c r="J124" s="440"/>
      <c r="K124" s="296"/>
      <c r="P124" s="436"/>
    </row>
    <row r="125" spans="1:16">
      <c r="A125" s="440"/>
      <c r="B125" s="440"/>
      <c r="C125" s="440"/>
      <c r="D125" s="440"/>
      <c r="E125" s="440"/>
      <c r="F125" s="440"/>
      <c r="G125" s="440"/>
      <c r="H125" s="440"/>
      <c r="I125" s="440"/>
      <c r="J125" s="440"/>
      <c r="K125" s="296"/>
      <c r="P125" s="436"/>
    </row>
    <row r="126" spans="1:16">
      <c r="A126" s="440"/>
      <c r="B126" s="440"/>
      <c r="C126" s="440"/>
      <c r="D126" s="440"/>
      <c r="E126" s="440"/>
      <c r="F126" s="440"/>
      <c r="G126" s="440"/>
      <c r="H126" s="440"/>
      <c r="I126" s="440"/>
      <c r="J126" s="440"/>
      <c r="K126" s="296"/>
      <c r="P126" s="436"/>
    </row>
    <row r="127" spans="1:16">
      <c r="A127" s="440"/>
      <c r="B127" s="440"/>
      <c r="C127" s="440"/>
      <c r="D127" s="440"/>
      <c r="E127" s="440"/>
      <c r="F127" s="440"/>
      <c r="G127" s="440"/>
      <c r="H127" s="440"/>
      <c r="I127" s="440"/>
      <c r="J127" s="440"/>
      <c r="K127" s="296"/>
      <c r="P127" s="436"/>
    </row>
    <row r="128" spans="1:16">
      <c r="A128" s="440"/>
      <c r="B128" s="440"/>
      <c r="C128" s="440"/>
      <c r="D128" s="440"/>
      <c r="E128" s="440"/>
      <c r="F128" s="440"/>
      <c r="G128" s="440"/>
      <c r="H128" s="440"/>
      <c r="I128" s="440"/>
      <c r="J128" s="440"/>
      <c r="K128" s="296"/>
      <c r="P128" s="436"/>
    </row>
    <row r="129" spans="1:16">
      <c r="A129" s="440"/>
      <c r="B129" s="440"/>
      <c r="C129" s="440"/>
      <c r="D129" s="440"/>
      <c r="E129" s="440"/>
      <c r="F129" s="440"/>
      <c r="G129" s="440"/>
      <c r="H129" s="440"/>
      <c r="I129" s="440"/>
      <c r="J129" s="440"/>
      <c r="K129" s="296"/>
      <c r="P129" s="436"/>
    </row>
    <row r="130" spans="1:16">
      <c r="A130" s="440"/>
      <c r="B130" s="440"/>
      <c r="C130" s="440"/>
      <c r="D130" s="440"/>
      <c r="E130" s="440"/>
      <c r="F130" s="440"/>
      <c r="G130" s="440"/>
      <c r="H130" s="440"/>
      <c r="I130" s="440"/>
      <c r="J130" s="440"/>
      <c r="K130" s="296"/>
      <c r="P130" s="436"/>
    </row>
    <row r="131" spans="1:16">
      <c r="A131" s="440"/>
      <c r="B131" s="440"/>
      <c r="C131" s="440"/>
      <c r="D131" s="440"/>
      <c r="E131" s="440"/>
      <c r="F131" s="440"/>
      <c r="G131" s="440"/>
      <c r="H131" s="440"/>
      <c r="I131" s="440"/>
      <c r="J131" s="440"/>
      <c r="K131" s="296"/>
      <c r="P131" s="436"/>
    </row>
    <row r="132" spans="1:16">
      <c r="A132" s="440"/>
      <c r="B132" s="440"/>
      <c r="C132" s="440"/>
      <c r="D132" s="440"/>
      <c r="E132" s="440"/>
      <c r="F132" s="440"/>
      <c r="G132" s="440"/>
      <c r="H132" s="440"/>
      <c r="I132" s="440"/>
      <c r="J132" s="440"/>
      <c r="K132" s="296"/>
      <c r="P132" s="436"/>
    </row>
    <row r="133" spans="1:16">
      <c r="A133" s="440"/>
      <c r="B133" s="440"/>
      <c r="C133" s="440"/>
      <c r="D133" s="440"/>
      <c r="E133" s="440"/>
      <c r="F133" s="440"/>
      <c r="G133" s="440"/>
      <c r="H133" s="440"/>
      <c r="I133" s="440"/>
      <c r="J133" s="440"/>
      <c r="K133" s="296"/>
      <c r="P133" s="436"/>
    </row>
    <row r="134" spans="1:16">
      <c r="A134" s="440"/>
      <c r="B134" s="440"/>
      <c r="C134" s="440"/>
      <c r="D134" s="440"/>
      <c r="E134" s="440"/>
      <c r="F134" s="440"/>
      <c r="G134" s="440"/>
      <c r="H134" s="440"/>
      <c r="I134" s="440"/>
      <c r="J134" s="440"/>
      <c r="K134" s="296"/>
      <c r="P134" s="436"/>
    </row>
    <row r="135" spans="1:16">
      <c r="A135" s="440"/>
      <c r="B135" s="440"/>
      <c r="C135" s="440"/>
      <c r="D135" s="440"/>
      <c r="E135" s="440"/>
      <c r="F135" s="440"/>
      <c r="G135" s="440"/>
      <c r="H135" s="440"/>
      <c r="I135" s="440"/>
      <c r="J135" s="440"/>
      <c r="K135" s="296"/>
      <c r="P135" s="436"/>
    </row>
    <row r="136" spans="1:16">
      <c r="A136" s="440"/>
      <c r="B136" s="440"/>
      <c r="C136" s="440"/>
      <c r="D136" s="440"/>
      <c r="E136" s="440"/>
      <c r="F136" s="440"/>
      <c r="G136" s="440"/>
      <c r="H136" s="440"/>
      <c r="I136" s="440"/>
      <c r="J136" s="440"/>
      <c r="K136" s="296"/>
      <c r="P136" s="436"/>
    </row>
    <row r="137" spans="1:16">
      <c r="A137" s="440"/>
      <c r="B137" s="440"/>
      <c r="C137" s="440"/>
      <c r="D137" s="440"/>
      <c r="E137" s="440"/>
      <c r="F137" s="440"/>
      <c r="G137" s="440"/>
      <c r="H137" s="440"/>
      <c r="I137" s="440"/>
      <c r="J137" s="440"/>
      <c r="K137" s="296"/>
      <c r="P137" s="436"/>
    </row>
    <row r="138" spans="1:16">
      <c r="A138" s="440"/>
      <c r="B138" s="440"/>
      <c r="C138" s="440"/>
      <c r="D138" s="440"/>
      <c r="E138" s="440"/>
      <c r="F138" s="440"/>
      <c r="G138" s="440"/>
      <c r="H138" s="440"/>
      <c r="I138" s="440"/>
      <c r="J138" s="440"/>
      <c r="K138" s="296"/>
      <c r="P138" s="436"/>
    </row>
    <row r="139" spans="1:16" ht="12.75" customHeight="1">
      <c r="A139" s="440"/>
      <c r="B139" s="440"/>
      <c r="C139" s="440"/>
      <c r="D139" s="440"/>
      <c r="E139" s="440"/>
      <c r="F139" s="440"/>
      <c r="G139" s="440"/>
      <c r="H139" s="440"/>
      <c r="I139" s="440"/>
      <c r="J139" s="440"/>
      <c r="K139" s="296"/>
      <c r="P139" s="436"/>
    </row>
    <row r="140" spans="1:16">
      <c r="A140" s="440"/>
      <c r="B140" s="440"/>
      <c r="C140" s="440"/>
      <c r="D140" s="440"/>
      <c r="E140" s="440"/>
      <c r="F140" s="440"/>
      <c r="G140" s="440"/>
      <c r="H140" s="440"/>
      <c r="I140" s="440"/>
      <c r="J140" s="440"/>
      <c r="K140" s="296"/>
      <c r="P140" s="436"/>
    </row>
    <row r="141" spans="1:16" ht="12.75" customHeight="1">
      <c r="A141" s="440"/>
      <c r="B141" s="440"/>
      <c r="C141" s="440"/>
      <c r="D141" s="440"/>
      <c r="E141" s="440"/>
      <c r="F141" s="440"/>
      <c r="G141" s="440"/>
      <c r="H141" s="440"/>
      <c r="I141" s="440"/>
      <c r="J141" s="440"/>
      <c r="K141" s="296"/>
      <c r="P141" s="436"/>
    </row>
    <row r="142" spans="1:16">
      <c r="A142" s="440"/>
      <c r="B142" s="440"/>
      <c r="C142" s="440"/>
      <c r="D142" s="440"/>
      <c r="E142" s="440"/>
      <c r="F142" s="440"/>
      <c r="G142" s="440"/>
      <c r="H142" s="440"/>
      <c r="I142" s="440"/>
      <c r="J142" s="440"/>
      <c r="K142" s="296"/>
      <c r="P142" s="436"/>
    </row>
    <row r="143" spans="1:16" ht="12.75" customHeight="1">
      <c r="A143" s="440"/>
      <c r="B143" s="440"/>
      <c r="C143" s="440"/>
      <c r="D143" s="440"/>
      <c r="E143" s="440"/>
      <c r="F143" s="440"/>
      <c r="G143" s="440"/>
      <c r="H143" s="440"/>
      <c r="I143" s="440"/>
      <c r="J143" s="440"/>
      <c r="K143" s="296"/>
      <c r="P143" s="436"/>
    </row>
    <row r="144" spans="1:16" ht="12.75" customHeight="1">
      <c r="A144" s="440"/>
      <c r="B144" s="440"/>
      <c r="C144" s="440"/>
      <c r="D144" s="440"/>
      <c r="E144" s="440"/>
      <c r="F144" s="440"/>
      <c r="G144" s="440"/>
      <c r="H144" s="440"/>
      <c r="I144" s="440"/>
      <c r="J144" s="440"/>
      <c r="K144" s="296"/>
      <c r="P144" s="436"/>
    </row>
    <row r="145" spans="1:16">
      <c r="A145" s="440"/>
      <c r="B145" s="440"/>
      <c r="C145" s="440"/>
      <c r="D145" s="440"/>
      <c r="E145" s="440"/>
      <c r="F145" s="440"/>
      <c r="G145" s="440"/>
      <c r="H145" s="440"/>
      <c r="I145" s="440"/>
      <c r="J145" s="440"/>
      <c r="K145" s="296"/>
      <c r="P145" s="436"/>
    </row>
    <row r="146" spans="1:16">
      <c r="A146" s="440"/>
      <c r="B146" s="440"/>
      <c r="C146" s="440"/>
      <c r="D146" s="440"/>
      <c r="E146" s="440"/>
      <c r="F146" s="440"/>
      <c r="G146" s="440"/>
      <c r="H146" s="440"/>
      <c r="I146" s="440"/>
      <c r="J146" s="440"/>
      <c r="K146" s="296"/>
      <c r="P146" s="436"/>
    </row>
    <row r="147" spans="1:16">
      <c r="A147" s="440"/>
      <c r="B147" s="440"/>
      <c r="C147" s="440"/>
      <c r="D147" s="440"/>
      <c r="E147" s="440"/>
      <c r="F147" s="440"/>
      <c r="G147" s="440"/>
      <c r="H147" s="440"/>
      <c r="I147" s="440"/>
      <c r="J147" s="440"/>
      <c r="K147" s="296"/>
      <c r="P147" s="436"/>
    </row>
    <row r="148" spans="1:16">
      <c r="A148" s="440"/>
      <c r="B148" s="440"/>
      <c r="C148" s="440"/>
      <c r="D148" s="440"/>
      <c r="E148" s="440"/>
      <c r="F148" s="440"/>
      <c r="G148" s="440"/>
      <c r="H148" s="440"/>
      <c r="I148" s="440"/>
      <c r="J148" s="440"/>
      <c r="K148" s="296"/>
      <c r="P148" s="436"/>
    </row>
    <row r="149" spans="1:16" ht="12.75" customHeight="1">
      <c r="A149" s="440"/>
      <c r="B149" s="440"/>
      <c r="C149" s="440"/>
      <c r="D149" s="440"/>
      <c r="E149" s="440"/>
      <c r="F149" s="440"/>
      <c r="G149" s="440"/>
      <c r="H149" s="440"/>
      <c r="I149" s="440"/>
      <c r="J149" s="440"/>
      <c r="K149" s="296"/>
      <c r="P149" s="436"/>
    </row>
    <row r="150" spans="1:16">
      <c r="A150" s="440"/>
      <c r="B150" s="440"/>
      <c r="C150" s="440"/>
      <c r="D150" s="440"/>
      <c r="E150" s="440"/>
      <c r="F150" s="440"/>
      <c r="G150" s="440"/>
      <c r="H150" s="440"/>
      <c r="I150" s="440"/>
      <c r="J150" s="440"/>
      <c r="K150" s="296"/>
      <c r="P150" s="436"/>
    </row>
    <row r="151" spans="1:16" ht="12.75" customHeight="1">
      <c r="A151" s="440"/>
      <c r="B151" s="440"/>
      <c r="C151" s="440"/>
      <c r="D151" s="440"/>
      <c r="E151" s="440"/>
      <c r="F151" s="440"/>
      <c r="G151" s="440"/>
      <c r="H151" s="440"/>
      <c r="I151" s="440"/>
      <c r="J151" s="440"/>
      <c r="K151" s="296"/>
      <c r="P151" s="436"/>
    </row>
    <row r="152" spans="1:16">
      <c r="A152" s="440"/>
      <c r="B152" s="440"/>
      <c r="C152" s="440"/>
      <c r="D152" s="440"/>
      <c r="E152" s="440"/>
      <c r="F152" s="440"/>
      <c r="G152" s="440"/>
      <c r="H152" s="440"/>
      <c r="I152" s="440"/>
      <c r="J152" s="440"/>
      <c r="K152" s="683"/>
      <c r="P152" s="436"/>
    </row>
    <row r="153" spans="1:16" ht="12.75" customHeight="1">
      <c r="A153" s="440"/>
      <c r="B153" s="440"/>
      <c r="C153" s="440"/>
      <c r="D153" s="440"/>
      <c r="E153" s="440"/>
      <c r="F153" s="440"/>
      <c r="G153" s="440"/>
      <c r="H153" s="440"/>
      <c r="I153" s="440"/>
      <c r="J153" s="440"/>
      <c r="K153" s="684"/>
      <c r="P153" s="436"/>
    </row>
    <row r="154" spans="1:16" ht="12.75" customHeight="1">
      <c r="A154" s="440"/>
      <c r="B154" s="440"/>
      <c r="C154" s="440"/>
      <c r="D154" s="440"/>
      <c r="E154" s="440"/>
      <c r="F154" s="440"/>
      <c r="G154" s="440"/>
      <c r="H154" s="440"/>
      <c r="I154" s="440"/>
      <c r="J154" s="440"/>
      <c r="K154" s="296"/>
      <c r="P154" s="436"/>
    </row>
    <row r="155" spans="1:16">
      <c r="A155" s="440"/>
      <c r="B155" s="440"/>
      <c r="C155" s="440"/>
      <c r="D155" s="440"/>
      <c r="E155" s="440"/>
      <c r="F155" s="440"/>
      <c r="G155" s="440"/>
      <c r="H155" s="440"/>
      <c r="I155" s="440"/>
      <c r="J155" s="440"/>
      <c r="K155" s="296"/>
      <c r="P155" s="436"/>
    </row>
    <row r="156" spans="1:16">
      <c r="A156" s="440"/>
      <c r="B156" s="440"/>
      <c r="C156" s="440"/>
      <c r="D156" s="440"/>
      <c r="E156" s="440"/>
      <c r="F156" s="440"/>
      <c r="G156" s="440"/>
      <c r="H156" s="440"/>
      <c r="I156" s="440"/>
      <c r="J156" s="440"/>
      <c r="K156" s="296"/>
      <c r="P156" s="436"/>
    </row>
    <row r="157" spans="1:16">
      <c r="A157" s="440"/>
      <c r="B157" s="440"/>
      <c r="C157" s="440"/>
      <c r="D157" s="440"/>
      <c r="E157" s="440"/>
      <c r="F157" s="440"/>
      <c r="G157" s="440"/>
      <c r="H157" s="440"/>
      <c r="I157" s="440"/>
      <c r="J157" s="440"/>
      <c r="K157" s="296"/>
      <c r="P157" s="436"/>
    </row>
    <row r="158" spans="1:16">
      <c r="A158" s="440"/>
      <c r="B158" s="440"/>
      <c r="C158" s="440"/>
      <c r="D158" s="440"/>
      <c r="E158" s="440"/>
      <c r="F158" s="440"/>
      <c r="G158" s="440"/>
      <c r="H158" s="440"/>
      <c r="I158" s="440"/>
      <c r="J158" s="440"/>
      <c r="K158" s="296"/>
      <c r="P158" s="436"/>
    </row>
    <row r="159" spans="1:16">
      <c r="A159" s="440"/>
      <c r="B159" s="440"/>
      <c r="C159" s="440"/>
      <c r="D159" s="440"/>
      <c r="E159" s="440"/>
      <c r="F159" s="440"/>
      <c r="G159" s="440"/>
      <c r="H159" s="440"/>
      <c r="I159" s="440"/>
      <c r="J159" s="440"/>
      <c r="K159" s="296"/>
      <c r="P159" s="436"/>
    </row>
    <row r="160" spans="1:16">
      <c r="A160" s="440"/>
      <c r="B160" s="440"/>
      <c r="C160" s="440"/>
      <c r="D160" s="440"/>
      <c r="E160" s="440"/>
      <c r="F160" s="440"/>
      <c r="G160" s="440"/>
      <c r="H160" s="440"/>
      <c r="I160" s="440"/>
      <c r="J160" s="440"/>
      <c r="K160" s="296"/>
      <c r="P160" s="436"/>
    </row>
    <row r="161" spans="1:16">
      <c r="A161" s="440"/>
      <c r="B161" s="440"/>
      <c r="C161" s="440"/>
      <c r="D161" s="440"/>
      <c r="E161" s="440"/>
      <c r="F161" s="440"/>
      <c r="G161" s="440"/>
      <c r="H161" s="440"/>
      <c r="I161" s="440"/>
      <c r="J161" s="440"/>
      <c r="K161" s="296"/>
      <c r="P161" s="436"/>
    </row>
    <row r="162" spans="1:16">
      <c r="A162" s="440"/>
      <c r="B162" s="440"/>
      <c r="C162" s="440"/>
      <c r="D162" s="440"/>
      <c r="E162" s="440"/>
      <c r="F162" s="440"/>
      <c r="G162" s="440"/>
      <c r="H162" s="440"/>
      <c r="I162" s="440"/>
      <c r="J162" s="440"/>
      <c r="K162" s="296"/>
      <c r="P162" s="436"/>
    </row>
    <row r="163" spans="1:16">
      <c r="A163" s="440"/>
      <c r="B163" s="440"/>
      <c r="C163" s="440"/>
      <c r="D163" s="440"/>
      <c r="E163" s="440"/>
      <c r="F163" s="440"/>
      <c r="G163" s="440"/>
      <c r="H163" s="440"/>
      <c r="I163" s="440"/>
      <c r="J163" s="440"/>
      <c r="K163" s="296"/>
      <c r="P163" s="436"/>
    </row>
    <row r="164" spans="1:16">
      <c r="A164" s="440"/>
      <c r="B164" s="440"/>
      <c r="C164" s="440"/>
      <c r="D164" s="440"/>
      <c r="E164" s="440"/>
      <c r="F164" s="440"/>
      <c r="G164" s="440"/>
      <c r="H164" s="440"/>
      <c r="I164" s="440"/>
      <c r="J164" s="440"/>
      <c r="K164" s="296"/>
      <c r="P164" s="436"/>
    </row>
    <row r="165" spans="1:16">
      <c r="A165" s="440"/>
      <c r="B165" s="440"/>
      <c r="C165" s="440"/>
      <c r="D165" s="440"/>
      <c r="E165" s="440"/>
      <c r="F165" s="440"/>
      <c r="G165" s="440"/>
      <c r="H165" s="440"/>
      <c r="I165" s="440"/>
      <c r="J165" s="440"/>
      <c r="K165" s="296"/>
      <c r="P165" s="436"/>
    </row>
    <row r="166" spans="1:16">
      <c r="A166" s="440"/>
      <c r="B166" s="440"/>
      <c r="C166" s="440"/>
      <c r="D166" s="440"/>
      <c r="E166" s="440"/>
      <c r="F166" s="440"/>
      <c r="G166" s="440"/>
      <c r="H166" s="440"/>
      <c r="I166" s="440"/>
      <c r="J166" s="440"/>
      <c r="K166" s="296"/>
      <c r="P166" s="436"/>
    </row>
    <row r="167" spans="1:16">
      <c r="A167" s="440"/>
      <c r="B167" s="440"/>
      <c r="C167" s="440"/>
      <c r="D167" s="440"/>
      <c r="E167" s="440"/>
      <c r="F167" s="440"/>
      <c r="G167" s="440"/>
      <c r="H167" s="440"/>
      <c r="I167" s="440"/>
      <c r="J167" s="440"/>
      <c r="K167" s="296"/>
      <c r="P167" s="436"/>
    </row>
    <row r="168" spans="1:16">
      <c r="A168" s="440"/>
      <c r="B168" s="440"/>
      <c r="C168" s="440"/>
      <c r="D168" s="440"/>
      <c r="E168" s="440"/>
      <c r="F168" s="440"/>
      <c r="G168" s="440"/>
      <c r="H168" s="440"/>
      <c r="I168" s="440"/>
      <c r="J168" s="440"/>
      <c r="K168" s="296"/>
      <c r="P168" s="436"/>
    </row>
    <row r="169" spans="1:16">
      <c r="A169" s="440"/>
      <c r="B169" s="440"/>
      <c r="C169" s="440"/>
      <c r="D169" s="440"/>
      <c r="E169" s="440"/>
      <c r="F169" s="440"/>
      <c r="G169" s="440"/>
      <c r="H169" s="440"/>
      <c r="I169" s="440"/>
      <c r="J169" s="440"/>
      <c r="K169" s="296"/>
      <c r="P169" s="436"/>
    </row>
    <row r="170" spans="1:16">
      <c r="A170" s="440"/>
      <c r="B170" s="440"/>
      <c r="C170" s="440"/>
      <c r="D170" s="440"/>
      <c r="E170" s="440"/>
      <c r="F170" s="440"/>
      <c r="G170" s="440"/>
      <c r="H170" s="440"/>
      <c r="I170" s="440"/>
      <c r="J170" s="440"/>
      <c r="K170" s="296"/>
      <c r="P170" s="436"/>
    </row>
    <row r="171" spans="1:16">
      <c r="A171" s="440"/>
      <c r="B171" s="440"/>
      <c r="C171" s="440"/>
      <c r="D171" s="440"/>
      <c r="E171" s="440"/>
      <c r="F171" s="440"/>
      <c r="G171" s="440"/>
      <c r="H171" s="440"/>
      <c r="I171" s="440"/>
      <c r="J171" s="440"/>
      <c r="K171" s="296"/>
      <c r="P171" s="436"/>
    </row>
    <row r="172" spans="1:16">
      <c r="A172" s="440"/>
      <c r="B172" s="440"/>
      <c r="C172" s="440"/>
      <c r="D172" s="440"/>
      <c r="E172" s="440"/>
      <c r="F172" s="440"/>
      <c r="G172" s="440"/>
      <c r="H172" s="440"/>
      <c r="I172" s="440"/>
      <c r="J172" s="440"/>
      <c r="K172" s="296"/>
    </row>
    <row r="173" spans="1:16">
      <c r="A173" s="440"/>
      <c r="B173" s="440"/>
      <c r="C173" s="440"/>
      <c r="D173" s="440"/>
      <c r="E173" s="440"/>
      <c r="F173" s="440"/>
      <c r="G173" s="440"/>
      <c r="H173" s="440"/>
      <c r="I173" s="440"/>
      <c r="J173" s="440"/>
    </row>
    <row r="174" spans="1:16">
      <c r="A174" s="440"/>
      <c r="B174" s="440"/>
      <c r="C174" s="440"/>
      <c r="D174" s="440"/>
      <c r="E174" s="440"/>
      <c r="F174" s="440"/>
      <c r="G174" s="440"/>
      <c r="H174" s="440"/>
      <c r="I174" s="440"/>
      <c r="J174" s="440"/>
      <c r="P174" s="345"/>
    </row>
    <row r="175" spans="1:16">
      <c r="A175" s="440"/>
      <c r="B175" s="440"/>
      <c r="C175" s="440"/>
      <c r="D175" s="440"/>
      <c r="E175" s="440"/>
      <c r="F175" s="440"/>
      <c r="G175" s="440"/>
      <c r="H175" s="440"/>
      <c r="I175" s="440"/>
      <c r="J175" s="440"/>
    </row>
    <row r="176" spans="1:16">
      <c r="A176" s="440"/>
      <c r="B176" s="440"/>
      <c r="C176" s="440"/>
      <c r="D176" s="440"/>
      <c r="E176" s="440"/>
      <c r="F176" s="440"/>
      <c r="G176" s="440"/>
      <c r="H176" s="440"/>
      <c r="I176" s="440"/>
      <c r="J176" s="440"/>
    </row>
    <row r="177" spans="1:10">
      <c r="A177" s="440"/>
      <c r="B177" s="440"/>
      <c r="C177" s="440"/>
      <c r="D177" s="440"/>
      <c r="E177" s="440"/>
      <c r="F177" s="440"/>
      <c r="G177" s="440"/>
      <c r="H177" s="440"/>
      <c r="I177" s="440"/>
      <c r="J177" s="440"/>
    </row>
    <row r="178" spans="1:10">
      <c r="A178" s="440"/>
      <c r="B178" s="440"/>
      <c r="C178" s="440"/>
      <c r="D178" s="440"/>
      <c r="E178" s="440"/>
      <c r="F178" s="440"/>
      <c r="G178" s="440"/>
      <c r="H178" s="440"/>
      <c r="I178" s="440"/>
      <c r="J178" s="440"/>
    </row>
    <row r="179" spans="1:10">
      <c r="A179" s="440"/>
      <c r="B179" s="440"/>
      <c r="C179" s="440"/>
      <c r="D179" s="440"/>
      <c r="E179" s="440"/>
      <c r="F179" s="440"/>
      <c r="G179" s="440"/>
      <c r="H179" s="440"/>
      <c r="I179" s="440"/>
      <c r="J179" s="440"/>
    </row>
    <row r="180" spans="1:10">
      <c r="B180" s="363"/>
      <c r="C180" s="363"/>
      <c r="D180" s="363"/>
      <c r="E180" s="363"/>
      <c r="F180" s="365"/>
    </row>
    <row r="181" spans="1:10">
      <c r="B181" s="363"/>
      <c r="C181" s="363"/>
      <c r="D181" s="363"/>
      <c r="E181" s="363"/>
      <c r="F181" s="365"/>
    </row>
    <row r="182" spans="1:10">
      <c r="B182" s="363"/>
      <c r="C182" s="363"/>
      <c r="D182" s="363"/>
      <c r="E182" s="363"/>
      <c r="F182" s="365"/>
    </row>
    <row r="183" spans="1:10">
      <c r="B183" s="363"/>
      <c r="C183" s="363"/>
      <c r="D183" s="363"/>
      <c r="E183" s="363"/>
      <c r="F183" s="365"/>
    </row>
    <row r="184" spans="1:10">
      <c r="B184" s="363"/>
      <c r="C184" s="363"/>
      <c r="D184" s="363"/>
      <c r="E184" s="363"/>
      <c r="F184" s="365"/>
    </row>
    <row r="185" spans="1:10">
      <c r="B185" s="363"/>
      <c r="C185" s="363"/>
      <c r="D185" s="363"/>
      <c r="E185" s="363"/>
      <c r="F185" s="365"/>
    </row>
    <row r="186" spans="1:10">
      <c r="B186" s="363"/>
      <c r="C186" s="363"/>
      <c r="D186" s="363"/>
      <c r="E186" s="363"/>
      <c r="F186" s="365"/>
    </row>
    <row r="187" spans="1:10">
      <c r="B187" s="363"/>
      <c r="C187" s="363"/>
      <c r="D187" s="363"/>
      <c r="E187" s="363"/>
      <c r="F187" s="365"/>
    </row>
    <row r="188" spans="1:10">
      <c r="B188" s="363"/>
      <c r="C188" s="405"/>
      <c r="D188" s="405"/>
      <c r="E188" s="405"/>
      <c r="F188" s="405"/>
    </row>
    <row r="189" spans="1:10">
      <c r="B189" s="363"/>
      <c r="C189" s="405"/>
      <c r="D189" s="405"/>
      <c r="E189" s="405"/>
      <c r="F189" s="405"/>
    </row>
    <row r="190" spans="1:10">
      <c r="B190" s="363"/>
      <c r="C190" s="405"/>
      <c r="D190" s="405"/>
      <c r="E190" s="405"/>
      <c r="F190" s="405"/>
    </row>
    <row r="191" spans="1:10">
      <c r="B191" s="363"/>
      <c r="C191" s="405"/>
      <c r="D191" s="405"/>
      <c r="E191" s="405"/>
      <c r="F191" s="405"/>
    </row>
    <row r="192" spans="1:10">
      <c r="B192" s="363"/>
    </row>
  </sheetData>
  <mergeCells count="7">
    <mergeCell ref="K152:K153"/>
    <mergeCell ref="N49:N52"/>
    <mergeCell ref="N54:N77"/>
    <mergeCell ref="B42:I42"/>
    <mergeCell ref="B44:I44"/>
    <mergeCell ref="B46:I46"/>
    <mergeCell ref="B47:I47"/>
  </mergeCells>
  <dataValidations count="1">
    <dataValidation type="list" allowBlank="1" showInputMessage="1" showErrorMessage="1" sqref="D50">
      <formula1>"Include Dairy,Exclude Dairy"</formula1>
    </dataValidation>
  </dataValidations>
  <hyperlinks>
    <hyperlink ref="B64" r:id="rId1"/>
  </hyperlinks>
  <pageMargins left="0.74803149606299213" right="0.74803149606299213" top="0.98425196850393704" bottom="0.98425196850393704" header="0.51181102362204722" footer="0.51181102362204722"/>
  <pageSetup paperSize="8" scale="39" orientation="landscape" r:id="rId2"/>
  <headerFooter alignWithMargins="0">
    <oddFooter>&amp;RDocument ID: &amp;F</oddFooter>
  </headerFooter>
  <ignoredErrors>
    <ignoredError sqref="E8:E40" formulaRange="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V42"/>
  <sheetViews>
    <sheetView zoomScale="80" zoomScaleNormal="80" workbookViewId="0">
      <selection activeCell="D17" sqref="D17"/>
    </sheetView>
  </sheetViews>
  <sheetFormatPr defaultColWidth="9.140625" defaultRowHeight="12.75"/>
  <cols>
    <col min="1" max="1" width="23.85546875" style="87" customWidth="1"/>
    <col min="2" max="2" width="22" style="87" customWidth="1"/>
    <col min="3" max="3" width="13.140625" style="87" customWidth="1"/>
    <col min="4" max="4" width="9.140625" style="87"/>
    <col min="5" max="5" width="14.85546875" style="87" customWidth="1"/>
    <col min="6" max="7" width="16.7109375" style="87" customWidth="1"/>
    <col min="8" max="8" width="13.42578125" style="87" customWidth="1"/>
    <col min="9" max="9" width="16.42578125" style="87" customWidth="1"/>
    <col min="10" max="10" width="15.28515625" style="87" bestFit="1" customWidth="1"/>
    <col min="11" max="11" width="15.140625" style="87" customWidth="1"/>
    <col min="12" max="16384" width="9.140625" style="87"/>
  </cols>
  <sheetData>
    <row r="1" spans="1:22">
      <c r="B1" s="102" t="s">
        <v>483</v>
      </c>
      <c r="E1" s="440"/>
    </row>
    <row r="3" spans="1:22">
      <c r="B3" s="331"/>
      <c r="C3" s="332" t="s">
        <v>407</v>
      </c>
      <c r="D3" s="332" t="s">
        <v>408</v>
      </c>
      <c r="E3" s="333" t="s">
        <v>409</v>
      </c>
    </row>
    <row r="4" spans="1:22">
      <c r="A4" s="101"/>
      <c r="B4" s="334" t="s">
        <v>410</v>
      </c>
      <c r="C4" s="138">
        <v>3.5000000000000003E-2</v>
      </c>
      <c r="D4" s="138">
        <v>0.5</v>
      </c>
      <c r="E4" s="497">
        <v>0.5</v>
      </c>
    </row>
    <row r="5" spans="1:22">
      <c r="A5" s="101"/>
      <c r="B5" s="334" t="s">
        <v>195</v>
      </c>
      <c r="C5" s="138">
        <v>5.0000000000000001E-3</v>
      </c>
      <c r="D5" s="138">
        <v>0.5</v>
      </c>
      <c r="E5" s="497">
        <v>0.5</v>
      </c>
    </row>
    <row r="6" spans="1:22">
      <c r="A6" s="101"/>
      <c r="B6" s="334" t="s">
        <v>196</v>
      </c>
      <c r="C6" s="138">
        <v>2.4E-2</v>
      </c>
      <c r="D6" s="138">
        <v>0.5</v>
      </c>
      <c r="E6" s="497">
        <v>0.5</v>
      </c>
    </row>
    <row r="7" spans="1:22">
      <c r="B7" s="335" t="s">
        <v>197</v>
      </c>
      <c r="C7" s="498"/>
      <c r="D7" s="498">
        <v>0.5</v>
      </c>
      <c r="E7" s="499">
        <v>0.5</v>
      </c>
    </row>
    <row r="8" spans="1:22" ht="18" customHeight="1">
      <c r="J8" s="258"/>
    </row>
    <row r="9" spans="1:22" ht="64.5">
      <c r="B9" s="330" t="s">
        <v>0</v>
      </c>
      <c r="C9" s="90" t="s">
        <v>1</v>
      </c>
      <c r="D9" s="90" t="s">
        <v>2</v>
      </c>
      <c r="E9" s="98" t="s">
        <v>198</v>
      </c>
      <c r="F9" s="91" t="s">
        <v>199</v>
      </c>
      <c r="G9" s="91" t="s">
        <v>200</v>
      </c>
      <c r="H9" s="91" t="s">
        <v>201</v>
      </c>
      <c r="I9" s="91" t="s">
        <v>202</v>
      </c>
      <c r="J9" s="95"/>
    </row>
    <row r="10" spans="1:22" ht="15">
      <c r="B10" s="93" t="s">
        <v>4</v>
      </c>
      <c r="C10" s="94"/>
      <c r="D10" s="94"/>
      <c r="E10" s="94"/>
      <c r="F10" s="94"/>
      <c r="G10" s="94"/>
      <c r="H10" s="94"/>
      <c r="I10" s="94"/>
      <c r="J10" s="95"/>
    </row>
    <row r="11" spans="1:22" ht="15">
      <c r="B11" s="272" t="s">
        <v>11</v>
      </c>
      <c r="C11" s="272" t="s">
        <v>225</v>
      </c>
      <c r="D11" s="272" t="s">
        <v>92</v>
      </c>
      <c r="E11" s="271">
        <v>4.9036440771668278E-2</v>
      </c>
      <c r="F11" s="269">
        <v>0.13990985508582043</v>
      </c>
      <c r="G11" s="269">
        <v>9.2090204617772231E-2</v>
      </c>
      <c r="H11" s="269">
        <v>0.10516624319238785</v>
      </c>
      <c r="I11" s="269">
        <v>5.8500475546485612E-3</v>
      </c>
      <c r="J11" s="95"/>
      <c r="K11" s="56"/>
      <c r="R11" s="347"/>
    </row>
    <row r="12" spans="1:22" ht="15">
      <c r="B12" s="272" t="s">
        <v>13</v>
      </c>
      <c r="C12" s="272" t="s">
        <v>225</v>
      </c>
      <c r="D12" s="272" t="s">
        <v>92</v>
      </c>
      <c r="E12" s="271">
        <v>4.8295154025021228E-2</v>
      </c>
      <c r="F12" s="269">
        <v>0.10400199433974659</v>
      </c>
      <c r="G12" s="269">
        <v>6.9674554535134506E-2</v>
      </c>
      <c r="H12" s="269">
        <v>7.7093970006496565E-2</v>
      </c>
      <c r="I12" s="269">
        <v>4.2884805715613823E-3</v>
      </c>
      <c r="J12" s="219"/>
      <c r="K12" s="56"/>
    </row>
    <row r="13" spans="1:22" ht="15">
      <c r="B13" s="272" t="s">
        <v>14</v>
      </c>
      <c r="C13" s="272" t="s">
        <v>225</v>
      </c>
      <c r="D13" s="272" t="s">
        <v>92</v>
      </c>
      <c r="E13" s="271">
        <v>4.8019479566257864E-2</v>
      </c>
      <c r="F13" s="269">
        <v>7.3912822524893576E-2</v>
      </c>
      <c r="G13" s="269">
        <v>4.9846360428737455E-2</v>
      </c>
      <c r="H13" s="269">
        <v>5.4490896797145361E-2</v>
      </c>
      <c r="I13" s="269">
        <v>3.0311469525025393E-3</v>
      </c>
      <c r="J13" s="219"/>
    </row>
    <row r="14" spans="1:22" ht="15">
      <c r="B14" s="272" t="s">
        <v>7</v>
      </c>
      <c r="C14" s="272" t="s">
        <v>8</v>
      </c>
      <c r="D14" s="272" t="s">
        <v>9</v>
      </c>
      <c r="E14" s="271">
        <v>2.4395670153818601E-2</v>
      </c>
      <c r="F14" s="269">
        <v>4.7318566493339169E-3</v>
      </c>
      <c r="G14" s="269">
        <v>4.5994817869779202E-3</v>
      </c>
      <c r="H14" s="269">
        <v>4.8599999999999995E-5</v>
      </c>
      <c r="I14" s="269">
        <v>1.1103479999999999E-3</v>
      </c>
      <c r="J14" s="219"/>
    </row>
    <row r="15" spans="1:22" ht="15">
      <c r="B15" s="272"/>
      <c r="C15" s="272"/>
      <c r="D15" s="272" t="s">
        <v>10</v>
      </c>
      <c r="E15" s="271">
        <v>2.4395670153818595E-2</v>
      </c>
      <c r="F15" s="269">
        <v>1.3144046248149768</v>
      </c>
      <c r="G15" s="269">
        <v>1.2776338297160887</v>
      </c>
      <c r="H15" s="269">
        <v>1.35E-2</v>
      </c>
      <c r="I15" s="269">
        <v>0.30842999999999998</v>
      </c>
      <c r="J15" s="219"/>
      <c r="U15" s="96"/>
      <c r="V15" s="96"/>
    </row>
    <row r="16" spans="1:22" ht="15">
      <c r="B16" s="272" t="s">
        <v>11</v>
      </c>
      <c r="C16" s="272" t="s">
        <v>8</v>
      </c>
      <c r="D16" s="272" t="s">
        <v>12</v>
      </c>
      <c r="E16" s="271">
        <v>3.4848028868543691E-2</v>
      </c>
      <c r="F16" s="269">
        <v>9.2342393643009849E-2</v>
      </c>
      <c r="G16" s="269">
        <v>9.2090204617772231E-2</v>
      </c>
      <c r="H16" s="269">
        <v>3.5055414397462616E-3</v>
      </c>
      <c r="I16" s="269">
        <v>5.8500475546485612E-3</v>
      </c>
      <c r="J16" s="219"/>
      <c r="U16" s="96"/>
      <c r="V16" s="96"/>
    </row>
    <row r="17" spans="2:22" ht="15">
      <c r="B17" s="272" t="s">
        <v>13</v>
      </c>
      <c r="C17" s="272" t="s">
        <v>8</v>
      </c>
      <c r="D17" s="272" t="s">
        <v>12</v>
      </c>
      <c r="E17" s="271">
        <v>3.4849861314594277E-2</v>
      </c>
      <c r="F17" s="269">
        <v>6.9853693404025571E-2</v>
      </c>
      <c r="G17" s="269">
        <v>6.9674554535134506E-2</v>
      </c>
      <c r="H17" s="269">
        <v>2.5697990002165523E-3</v>
      </c>
      <c r="I17" s="269">
        <v>4.2884805715613823E-3</v>
      </c>
      <c r="J17" s="219"/>
      <c r="U17" s="96"/>
      <c r="V17" s="96"/>
    </row>
    <row r="18" spans="2:22" ht="15">
      <c r="B18" s="272" t="s">
        <v>14</v>
      </c>
      <c r="C18" s="272" t="s">
        <v>8</v>
      </c>
      <c r="D18" s="272" t="s">
        <v>12</v>
      </c>
      <c r="E18" s="271">
        <v>3.4850595571936441E-2</v>
      </c>
      <c r="F18" s="269">
        <v>4.9971458605989373E-2</v>
      </c>
      <c r="G18" s="269">
        <v>4.9846360428737455E-2</v>
      </c>
      <c r="H18" s="269">
        <v>1.8163632265715125E-3</v>
      </c>
      <c r="I18" s="269">
        <v>3.0311469525025393E-3</v>
      </c>
      <c r="J18" s="219"/>
    </row>
    <row r="19" spans="2:22" ht="15">
      <c r="B19" s="272" t="s">
        <v>15</v>
      </c>
      <c r="C19" s="272" t="s">
        <v>8</v>
      </c>
      <c r="D19" s="272" t="s">
        <v>16</v>
      </c>
      <c r="E19" s="271">
        <v>5.0577647522874782E-3</v>
      </c>
      <c r="F19" s="269">
        <v>1.3554232911399875E-2</v>
      </c>
      <c r="G19" s="269">
        <v>1.3374465338754206E-2</v>
      </c>
      <c r="H19" s="269">
        <v>3.195909931249677E-4</v>
      </c>
      <c r="I19" s="269">
        <v>2.1768712217426376E-3</v>
      </c>
      <c r="J19" s="219"/>
    </row>
    <row r="20" spans="2:22" ht="15">
      <c r="B20" s="272" t="s">
        <v>17</v>
      </c>
      <c r="C20" s="272" t="s">
        <v>8</v>
      </c>
      <c r="D20" s="272" t="s">
        <v>12</v>
      </c>
      <c r="E20" s="271">
        <v>5.212293389325817E-3</v>
      </c>
      <c r="F20" s="269">
        <v>1.5803238451558049E-2</v>
      </c>
      <c r="G20" s="269">
        <v>1.5106666666666669E-2</v>
      </c>
      <c r="H20" s="269">
        <v>7.0537499999999995E-4</v>
      </c>
      <c r="I20" s="269">
        <v>4.5862200000000002E-3</v>
      </c>
      <c r="J20" s="219"/>
    </row>
    <row r="21" spans="2:22" ht="15">
      <c r="B21" s="272" t="s">
        <v>18</v>
      </c>
      <c r="C21" s="272" t="s">
        <v>8</v>
      </c>
      <c r="D21" s="272" t="s">
        <v>16</v>
      </c>
      <c r="E21" s="271">
        <v>5.0303025904826909E-3</v>
      </c>
      <c r="F21" s="269">
        <v>1.5159859844931258E-2</v>
      </c>
      <c r="G21" s="269">
        <v>1.5044332357939514E-2</v>
      </c>
      <c r="H21" s="269">
        <v>6.8099048712352654E-4</v>
      </c>
      <c r="I21" s="269">
        <v>1.7394442728240933E-3</v>
      </c>
      <c r="J21" s="219"/>
    </row>
    <row r="22" spans="2:22" ht="15">
      <c r="B22" s="272" t="s">
        <v>19</v>
      </c>
      <c r="C22" s="272" t="s">
        <v>8</v>
      </c>
      <c r="D22" s="272" t="s">
        <v>16</v>
      </c>
      <c r="E22" s="271">
        <v>5.0312127919423686E-3</v>
      </c>
      <c r="F22" s="269">
        <v>1.4864528906071059E-2</v>
      </c>
      <c r="G22" s="269">
        <v>1.4748269913223873E-2</v>
      </c>
      <c r="H22" s="269">
        <v>6.7642208013262101E-4</v>
      </c>
      <c r="I22" s="269">
        <v>1.7277752561101801E-3</v>
      </c>
      <c r="J22" s="219"/>
    </row>
    <row r="23" spans="2:22" ht="15">
      <c r="B23" s="272" t="s">
        <v>7</v>
      </c>
      <c r="C23" s="272" t="s">
        <v>20</v>
      </c>
      <c r="D23" s="272" t="s">
        <v>9</v>
      </c>
      <c r="E23" s="271">
        <v>4.5594032353945303E-2</v>
      </c>
      <c r="F23" s="269">
        <v>9.5002747081817385E-3</v>
      </c>
      <c r="G23" s="269">
        <v>4.5994817869779202E-3</v>
      </c>
      <c r="H23" s="269">
        <v>8.3125000000000004E-3</v>
      </c>
      <c r="I23" s="269">
        <v>4.827599999999999E-5</v>
      </c>
      <c r="J23" s="219"/>
    </row>
    <row r="24" spans="2:22" ht="15">
      <c r="B24" s="272"/>
      <c r="C24" s="272"/>
      <c r="D24" s="272" t="s">
        <v>10</v>
      </c>
      <c r="E24" s="271">
        <v>2.397687810404512E-2</v>
      </c>
      <c r="F24" s="269">
        <v>1.2778012730604864</v>
      </c>
      <c r="G24" s="269">
        <v>1.2776338297160887</v>
      </c>
      <c r="H24" s="269">
        <v>1.575E-2</v>
      </c>
      <c r="I24" s="269">
        <v>1.3409999999999998E-2</v>
      </c>
      <c r="J24" s="219"/>
    </row>
    <row r="25" spans="2:22" ht="15">
      <c r="B25" s="272" t="s">
        <v>11</v>
      </c>
      <c r="C25" s="272" t="s">
        <v>20</v>
      </c>
      <c r="D25" s="272" t="s">
        <v>12</v>
      </c>
      <c r="E25" s="271">
        <v>3.4908325630128176E-2</v>
      </c>
      <c r="F25" s="269">
        <v>9.2332905856963229E-2</v>
      </c>
      <c r="G25" s="269">
        <v>9.2090204617772231E-2</v>
      </c>
      <c r="H25" s="269">
        <v>2.4538790078223831E-4</v>
      </c>
      <c r="I25" s="269">
        <v>6.685768633884071E-3</v>
      </c>
      <c r="J25" s="219"/>
    </row>
    <row r="26" spans="2:22" ht="15">
      <c r="B26" s="272" t="s">
        <v>13</v>
      </c>
      <c r="C26" s="272" t="s">
        <v>20</v>
      </c>
      <c r="D26" s="272" t="s">
        <v>12</v>
      </c>
      <c r="E26" s="271">
        <v>3.4908403726967803E-2</v>
      </c>
      <c r="F26" s="269">
        <v>6.9846953349982283E-2</v>
      </c>
      <c r="G26" s="269">
        <v>6.9674554535134506E-2</v>
      </c>
      <c r="H26" s="269">
        <v>1.7988593001515865E-4</v>
      </c>
      <c r="I26" s="269">
        <v>4.901120653213009E-3</v>
      </c>
      <c r="J26" s="219"/>
    </row>
    <row r="27" spans="2:22" ht="15">
      <c r="B27" s="272" t="s">
        <v>14</v>
      </c>
      <c r="C27" s="272" t="s">
        <v>20</v>
      </c>
      <c r="D27" s="272" t="s">
        <v>12</v>
      </c>
      <c r="E27" s="271">
        <v>3.4908478450029368E-2</v>
      </c>
      <c r="F27" s="269">
        <v>4.9966751680563096E-2</v>
      </c>
      <c r="G27" s="269">
        <v>4.9846360428737455E-2</v>
      </c>
      <c r="H27" s="269">
        <v>1.2714542586000585E-4</v>
      </c>
      <c r="I27" s="269">
        <v>3.4641679457171884E-3</v>
      </c>
      <c r="J27" s="219"/>
    </row>
    <row r="28" spans="2:22" ht="15">
      <c r="B28" s="272" t="s">
        <v>15</v>
      </c>
      <c r="C28" s="272" t="s">
        <v>20</v>
      </c>
      <c r="D28" s="272" t="s">
        <v>16</v>
      </c>
      <c r="E28" s="271">
        <v>5.0573350074972325E-3</v>
      </c>
      <c r="F28" s="269">
        <v>1.3550772274759693E-2</v>
      </c>
      <c r="G28" s="269">
        <v>1.3374465338754206E-2</v>
      </c>
      <c r="H28" s="269">
        <v>9.1311712321419359E-5</v>
      </c>
      <c r="I28" s="269">
        <v>2.1768712217426376E-3</v>
      </c>
      <c r="J28" s="219"/>
    </row>
    <row r="29" spans="2:22" ht="15">
      <c r="B29" s="272" t="s">
        <v>17</v>
      </c>
      <c r="C29" s="272" t="s">
        <v>20</v>
      </c>
      <c r="D29" s="272" t="s">
        <v>12</v>
      </c>
      <c r="E29" s="271">
        <v>5.212293389325817E-3</v>
      </c>
      <c r="F29" s="269">
        <v>1.5803238451558049E-2</v>
      </c>
      <c r="G29" s="269">
        <v>1.5106666666666669E-2</v>
      </c>
      <c r="H29" s="269">
        <v>7.0537499999999995E-4</v>
      </c>
      <c r="I29" s="269">
        <v>4.5862200000000002E-3</v>
      </c>
      <c r="J29" s="219"/>
    </row>
    <row r="30" spans="2:22">
      <c r="B30" s="272" t="s">
        <v>18</v>
      </c>
      <c r="C30" s="272" t="s">
        <v>20</v>
      </c>
      <c r="D30" s="272" t="s">
        <v>16</v>
      </c>
      <c r="E30" s="271">
        <v>5.0458929274357243E-3</v>
      </c>
      <c r="F30" s="269">
        <v>1.5214698740902966E-2</v>
      </c>
      <c r="G30" s="269">
        <v>1.5044332357939514E-2</v>
      </c>
      <c r="H30" s="269">
        <v>1.459265329550414E-3</v>
      </c>
      <c r="I30" s="269">
        <v>1.7394442728240933E-3</v>
      </c>
    </row>
    <row r="31" spans="2:22">
      <c r="B31" s="272" t="s">
        <v>19</v>
      </c>
      <c r="C31" s="272" t="s">
        <v>20</v>
      </c>
      <c r="D31" s="272" t="s">
        <v>16</v>
      </c>
      <c r="E31" s="271">
        <v>5.0472476472744896E-3</v>
      </c>
      <c r="F31" s="269">
        <v>1.4919706870881283E-2</v>
      </c>
      <c r="G31" s="269">
        <v>1.4748269913223873E-2</v>
      </c>
      <c r="H31" s="269">
        <v>1.4494758859984734E-3</v>
      </c>
      <c r="I31" s="269">
        <v>1.7277752561101801E-3</v>
      </c>
    </row>
    <row r="32" spans="2:22">
      <c r="B32" s="272" t="s">
        <v>21</v>
      </c>
      <c r="C32" s="272" t="s">
        <v>20</v>
      </c>
      <c r="D32" s="272" t="s">
        <v>12</v>
      </c>
      <c r="E32" s="271">
        <v>0.39872225097737207</v>
      </c>
      <c r="F32" s="269">
        <v>5.7159623739751874E-3</v>
      </c>
      <c r="G32" s="269"/>
      <c r="H32" s="269">
        <v>1.7153437500000001E-3</v>
      </c>
      <c r="I32" s="269">
        <v>5.4525060000000002E-3</v>
      </c>
    </row>
    <row r="33" spans="2:9">
      <c r="B33" s="272" t="s">
        <v>21</v>
      </c>
      <c r="C33" s="272" t="s">
        <v>22</v>
      </c>
      <c r="D33" s="272" t="s">
        <v>12</v>
      </c>
      <c r="E33" s="271">
        <v>0.43684615308872382</v>
      </c>
      <c r="F33" s="269">
        <v>3.4737465278077792E-2</v>
      </c>
      <c r="G33" s="269"/>
      <c r="H33" s="269">
        <v>3.4306874999999994E-2</v>
      </c>
      <c r="I33" s="269">
        <v>5.4525060000000002E-3</v>
      </c>
    </row>
    <row r="34" spans="2:9" ht="63.75">
      <c r="B34" s="90" t="s">
        <v>0</v>
      </c>
      <c r="C34" s="90" t="s">
        <v>1</v>
      </c>
      <c r="D34" s="90" t="s">
        <v>2</v>
      </c>
      <c r="E34" s="98" t="s">
        <v>198</v>
      </c>
      <c r="F34" s="91" t="s">
        <v>199</v>
      </c>
      <c r="G34" s="91" t="s">
        <v>200</v>
      </c>
      <c r="H34" s="91" t="s">
        <v>201</v>
      </c>
      <c r="I34" s="91" t="s">
        <v>202</v>
      </c>
    </row>
    <row r="35" spans="2:9">
      <c r="B35" s="93" t="s">
        <v>6</v>
      </c>
      <c r="C35" s="94"/>
      <c r="D35" s="94"/>
      <c r="E35" s="300"/>
      <c r="F35" s="289"/>
      <c r="G35" s="289"/>
      <c r="H35" s="289"/>
      <c r="I35" s="289"/>
    </row>
    <row r="36" spans="2:9">
      <c r="B36" s="267" t="s">
        <v>23</v>
      </c>
      <c r="C36" s="267" t="s">
        <v>24</v>
      </c>
      <c r="D36" s="267" t="s">
        <v>16</v>
      </c>
      <c r="E36" s="500">
        <v>6.7876084672075041E-3</v>
      </c>
      <c r="F36" s="269">
        <v>1.6045312460049112E-2</v>
      </c>
      <c r="G36" s="269">
        <v>1.1663884437048576E-2</v>
      </c>
      <c r="H36" s="269">
        <v>8.1212457011389291E-3</v>
      </c>
      <c r="I36" s="269">
        <v>7.4465575967366179E-3</v>
      </c>
    </row>
    <row r="37" spans="2:9">
      <c r="B37" s="267" t="s">
        <v>25</v>
      </c>
      <c r="C37" s="267" t="s">
        <v>24</v>
      </c>
      <c r="D37" s="267" t="s">
        <v>16</v>
      </c>
      <c r="E37" s="500">
        <v>6.8061306591852191E-3</v>
      </c>
      <c r="F37" s="269">
        <v>1.607615727668562E-2</v>
      </c>
      <c r="G37" s="269">
        <v>1.1653591153366186E-2</v>
      </c>
      <c r="H37" s="269">
        <v>8.1623078757504484E-3</v>
      </c>
      <c r="I37" s="269">
        <v>7.4842084522265661E-3</v>
      </c>
    </row>
    <row r="38" spans="2:9">
      <c r="B38" s="267" t="s">
        <v>15</v>
      </c>
      <c r="C38" s="267" t="s">
        <v>24</v>
      </c>
      <c r="D38" s="267" t="s">
        <v>16</v>
      </c>
      <c r="E38" s="500">
        <v>9.2441722486817073E-3</v>
      </c>
      <c r="F38" s="269">
        <v>2.5153342077445504E-2</v>
      </c>
      <c r="G38" s="269">
        <v>1.3374465338754206E-2</v>
      </c>
      <c r="H38" s="269">
        <v>1.8262342464283872E-3</v>
      </c>
      <c r="I38" s="269">
        <v>2.1224494411990716E-2</v>
      </c>
    </row>
    <row r="39" spans="2:9">
      <c r="B39" s="267" t="s">
        <v>26</v>
      </c>
      <c r="C39" s="267" t="s">
        <v>24</v>
      </c>
      <c r="D39" s="267" t="s">
        <v>16</v>
      </c>
      <c r="E39" s="500">
        <v>8.1089674665541529E-3</v>
      </c>
      <c r="F39" s="269">
        <v>1.2231138511861538E-2</v>
      </c>
      <c r="G39" s="269">
        <v>7.4246469135802471E-3</v>
      </c>
      <c r="H39" s="269">
        <v>9.4548749999999997E-3</v>
      </c>
      <c r="I39" s="269">
        <v>2.2540421999999996E-3</v>
      </c>
    </row>
    <row r="40" spans="2:9">
      <c r="B40" s="267" t="s">
        <v>52</v>
      </c>
      <c r="C40" s="267" t="s">
        <v>24</v>
      </c>
      <c r="D40" s="267" t="s">
        <v>16</v>
      </c>
      <c r="E40" s="500"/>
      <c r="F40" s="269"/>
      <c r="G40" s="269"/>
      <c r="H40" s="269"/>
      <c r="I40" s="269"/>
    </row>
    <row r="41" spans="2:9">
      <c r="B41" s="267" t="s">
        <v>18</v>
      </c>
      <c r="C41" s="267" t="s">
        <v>24</v>
      </c>
      <c r="D41" s="267" t="s">
        <v>16</v>
      </c>
      <c r="E41" s="500">
        <v>6.3502772415106965E-3</v>
      </c>
      <c r="F41" s="269">
        <v>1.929766043957112E-2</v>
      </c>
      <c r="G41" s="269">
        <v>1.5044332357939514E-2</v>
      </c>
      <c r="H41" s="269">
        <v>3.4049524356176328E-3</v>
      </c>
      <c r="I41" s="269">
        <v>1.1596295152160624E-2</v>
      </c>
    </row>
    <row r="42" spans="2:9">
      <c r="B42" s="267" t="s">
        <v>19</v>
      </c>
      <c r="C42" s="267" t="s">
        <v>24</v>
      </c>
      <c r="D42" s="267" t="s">
        <v>16</v>
      </c>
      <c r="E42" s="500">
        <v>6.3825316025661501E-3</v>
      </c>
      <c r="F42" s="269">
        <v>1.9016467016219979E-2</v>
      </c>
      <c r="G42" s="269">
        <v>1.4748269913223873E-2</v>
      </c>
      <c r="H42" s="269">
        <v>3.3821104006631045E-3</v>
      </c>
      <c r="I42" s="269">
        <v>1.1518501707401201E-2</v>
      </c>
    </row>
  </sheetData>
  <pageMargins left="0.70866141732283472" right="0.70866141732283472" top="0.74803149606299213" bottom="0.74803149606299213" header="0.31496062992125984" footer="0.31496062992125984"/>
  <pageSetup paperSize="8" scale="9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B1:W66"/>
  <sheetViews>
    <sheetView zoomScale="90" zoomScaleNormal="90" workbookViewId="0">
      <selection activeCell="D42" sqref="D42"/>
    </sheetView>
  </sheetViews>
  <sheetFormatPr defaultRowHeight="12.75"/>
  <cols>
    <col min="2" max="2" width="24" customWidth="1"/>
    <col min="3" max="3" width="11.7109375" customWidth="1"/>
    <col min="5" max="5" width="17.42578125" customWidth="1"/>
    <col min="6" max="6" width="13.85546875" bestFit="1" customWidth="1"/>
    <col min="7" max="7" width="14.28515625" customWidth="1"/>
    <col min="8" max="8" width="14.85546875" bestFit="1" customWidth="1"/>
    <col min="9" max="9" width="13" customWidth="1"/>
  </cols>
  <sheetData>
    <row r="1" spans="2:13">
      <c r="B1" s="394" t="s">
        <v>252</v>
      </c>
    </row>
    <row r="3" spans="2:13">
      <c r="B3" s="216" t="s">
        <v>484</v>
      </c>
    </row>
    <row r="5" spans="2:13" ht="44.25">
      <c r="B5" s="90" t="s">
        <v>0</v>
      </c>
      <c r="C5" s="90" t="s">
        <v>1</v>
      </c>
      <c r="D5" s="90" t="s">
        <v>2</v>
      </c>
      <c r="E5" s="92" t="s">
        <v>248</v>
      </c>
      <c r="F5" s="92" t="s">
        <v>205</v>
      </c>
      <c r="G5" s="91" t="s">
        <v>206</v>
      </c>
      <c r="H5" s="91" t="s">
        <v>5</v>
      </c>
      <c r="I5" s="92" t="s">
        <v>207</v>
      </c>
    </row>
    <row r="6" spans="2:13" ht="15">
      <c r="B6" s="93" t="s">
        <v>6</v>
      </c>
      <c r="C6" s="94"/>
      <c r="D6" s="94"/>
      <c r="E6" s="97"/>
      <c r="F6" s="97"/>
      <c r="G6" s="94"/>
      <c r="H6" s="94"/>
      <c r="I6" s="97"/>
      <c r="K6" s="56"/>
      <c r="M6" s="188"/>
    </row>
    <row r="7" spans="2:13" ht="15">
      <c r="B7" s="94" t="s">
        <v>23</v>
      </c>
      <c r="C7" s="94" t="s">
        <v>24</v>
      </c>
      <c r="D7" s="94" t="s">
        <v>16</v>
      </c>
      <c r="E7" s="268">
        <f>SUM(F7:H7)</f>
        <v>2.3639124940054663</v>
      </c>
      <c r="F7" s="422">
        <v>2.332776887409715</v>
      </c>
      <c r="G7" s="478">
        <v>1.6242491402277858E-2</v>
      </c>
      <c r="H7" s="478">
        <v>1.4893115193473236E-2</v>
      </c>
      <c r="I7" s="423">
        <v>6.7876084672075041E-3</v>
      </c>
      <c r="M7" s="189"/>
    </row>
    <row r="8" spans="2:13" ht="15">
      <c r="B8" s="94" t="s">
        <v>25</v>
      </c>
      <c r="C8" s="94" t="s">
        <v>24</v>
      </c>
      <c r="D8" s="94" t="s">
        <v>16</v>
      </c>
      <c r="E8" s="268">
        <f>SUM(F8:H8)</f>
        <v>2.3620112633291912</v>
      </c>
      <c r="F8" s="422">
        <v>2.330718230673237</v>
      </c>
      <c r="G8" s="478">
        <v>1.6324615751500897E-2</v>
      </c>
      <c r="H8" s="478">
        <v>1.4968416904453132E-2</v>
      </c>
      <c r="I8" s="423">
        <v>6.8061306591852191E-3</v>
      </c>
      <c r="K8" s="56"/>
      <c r="L8" s="56"/>
      <c r="M8" s="189"/>
    </row>
    <row r="9" spans="2:13">
      <c r="B9" s="424" t="s">
        <v>235</v>
      </c>
      <c r="C9" s="424" t="s">
        <v>24</v>
      </c>
      <c r="D9" s="424" t="s">
        <v>16</v>
      </c>
      <c r="E9" s="268">
        <f t="shared" ref="E9:E14" si="0">SUM(F9:H9)</f>
        <v>2.363532319567418</v>
      </c>
      <c r="F9" s="422">
        <v>2.3323652336963119</v>
      </c>
      <c r="G9" s="478">
        <v>1.62589131751356E-2</v>
      </c>
      <c r="H9" s="478">
        <v>1.490817269597049E-2</v>
      </c>
      <c r="I9" s="481">
        <v>6.8061306591852191E-3</v>
      </c>
    </row>
    <row r="10" spans="2:13">
      <c r="B10" s="94" t="s">
        <v>15</v>
      </c>
      <c r="C10" s="94" t="s">
        <v>24</v>
      </c>
      <c r="D10" s="94" t="s">
        <v>16</v>
      </c>
      <c r="E10" s="268">
        <f t="shared" si="0"/>
        <v>2.7209945250676792</v>
      </c>
      <c r="F10" s="422">
        <v>2.6748930677508409</v>
      </c>
      <c r="G10" s="479">
        <v>3.6524684928567743E-3</v>
      </c>
      <c r="H10" s="478">
        <v>4.2448988823981432E-2</v>
      </c>
      <c r="I10" s="423">
        <v>9.2441722486817073E-3</v>
      </c>
    </row>
    <row r="11" spans="2:13">
      <c r="B11" s="94" t="s">
        <v>26</v>
      </c>
      <c r="C11" s="94" t="s">
        <v>24</v>
      </c>
      <c r="D11" s="94" t="s">
        <v>16</v>
      </c>
      <c r="E11" s="268">
        <f t="shared" si="0"/>
        <v>1.5083472171160495</v>
      </c>
      <c r="F11" s="422">
        <v>1.4849293827160495</v>
      </c>
      <c r="G11" s="478">
        <v>1.8909749999999999E-2</v>
      </c>
      <c r="H11" s="478">
        <v>4.5080843999999991E-3</v>
      </c>
      <c r="I11" s="423">
        <v>8.1089674665541529E-3</v>
      </c>
    </row>
    <row r="12" spans="2:13">
      <c r="B12" s="94" t="s">
        <v>52</v>
      </c>
      <c r="C12" s="94" t="s">
        <v>24</v>
      </c>
      <c r="D12" s="94" t="s">
        <v>16</v>
      </c>
      <c r="E12" s="268"/>
      <c r="F12" s="435"/>
      <c r="G12" s="501"/>
      <c r="H12" s="502"/>
      <c r="I12" s="437"/>
    </row>
    <row r="13" spans="2:13">
      <c r="B13" s="94" t="s">
        <v>18</v>
      </c>
      <c r="C13" s="94" t="s">
        <v>24</v>
      </c>
      <c r="D13" s="94" t="s">
        <v>16</v>
      </c>
      <c r="E13" s="268">
        <f t="shared" si="0"/>
        <v>3.0388689667634567</v>
      </c>
      <c r="F13" s="422">
        <v>3.0088664715879001</v>
      </c>
      <c r="G13" s="479">
        <v>6.8099048712352657E-3</v>
      </c>
      <c r="H13" s="478">
        <v>2.3192590304321248E-2</v>
      </c>
      <c r="I13" s="423">
        <v>6.3502772415106965E-3</v>
      </c>
    </row>
    <row r="14" spans="2:13">
      <c r="B14" s="94" t="s">
        <v>19</v>
      </c>
      <c r="C14" s="94" t="s">
        <v>24</v>
      </c>
      <c r="D14" s="94" t="s">
        <v>16</v>
      </c>
      <c r="E14" s="268">
        <f t="shared" si="0"/>
        <v>2.9794552068609028</v>
      </c>
      <c r="F14" s="422">
        <v>2.9496539826447745</v>
      </c>
      <c r="G14" s="479">
        <v>6.764220801326209E-3</v>
      </c>
      <c r="H14" s="478">
        <v>2.3037003414802401E-2</v>
      </c>
      <c r="I14" s="423">
        <v>6.3825316025661501E-3</v>
      </c>
    </row>
    <row r="15" spans="2:13">
      <c r="B15" s="105"/>
      <c r="C15" s="105"/>
      <c r="D15" s="105"/>
      <c r="E15" s="135"/>
      <c r="F15" s="136"/>
      <c r="G15" s="137"/>
      <c r="H15" s="135"/>
      <c r="I15" s="138"/>
    </row>
    <row r="16" spans="2:13">
      <c r="B16" s="87" t="s">
        <v>236</v>
      </c>
      <c r="C16" s="87"/>
      <c r="D16" s="87"/>
      <c r="E16" s="87"/>
      <c r="F16" s="87"/>
      <c r="G16" s="87"/>
      <c r="H16" s="87"/>
      <c r="I16" s="87"/>
    </row>
    <row r="17" spans="2:23">
      <c r="B17" s="134"/>
      <c r="C17" s="88"/>
      <c r="D17" s="88"/>
      <c r="E17" s="88"/>
      <c r="F17" s="88"/>
      <c r="G17" s="56"/>
      <c r="H17" s="88"/>
      <c r="I17" s="88"/>
      <c r="J17" s="56"/>
      <c r="K17" s="56"/>
    </row>
    <row r="18" spans="2:23">
      <c r="B18" s="88"/>
      <c r="C18" s="88"/>
      <c r="D18" s="88"/>
      <c r="E18" s="88"/>
      <c r="F18" s="88"/>
      <c r="G18" s="56"/>
      <c r="H18" s="134"/>
      <c r="I18" s="88"/>
      <c r="J18" s="56"/>
      <c r="K18" s="56"/>
      <c r="L18" s="75"/>
      <c r="M18" s="75"/>
      <c r="N18" s="75"/>
      <c r="O18" s="75"/>
      <c r="P18" s="75"/>
      <c r="Q18" s="75"/>
      <c r="R18" s="75"/>
      <c r="S18" s="75"/>
      <c r="T18" s="75"/>
      <c r="U18" s="75"/>
      <c r="V18" s="75"/>
      <c r="W18" s="75"/>
    </row>
    <row r="19" spans="2:23">
      <c r="B19" s="243" t="s">
        <v>72</v>
      </c>
      <c r="C19" s="290" t="s">
        <v>47</v>
      </c>
      <c r="D19" s="291"/>
      <c r="E19" s="290"/>
      <c r="F19" s="290"/>
      <c r="G19" s="290"/>
      <c r="H19" s="290"/>
      <c r="I19" s="290"/>
      <c r="J19" s="291"/>
      <c r="K19" s="292"/>
      <c r="L19" s="75"/>
      <c r="M19" s="242"/>
      <c r="N19" s="108"/>
      <c r="O19" s="75"/>
      <c r="P19" s="108"/>
      <c r="Q19" s="108"/>
      <c r="R19" s="108"/>
      <c r="S19" s="108"/>
      <c r="T19" s="108"/>
      <c r="U19" s="75"/>
      <c r="V19" s="75"/>
      <c r="W19" s="75"/>
    </row>
    <row r="20" spans="2:23">
      <c r="B20" s="425" t="s">
        <v>69</v>
      </c>
      <c r="C20" s="101">
        <v>84.86</v>
      </c>
      <c r="D20" s="405"/>
      <c r="E20" s="405"/>
      <c r="F20" s="405"/>
      <c r="G20" s="405"/>
      <c r="H20" s="294"/>
      <c r="I20" s="294"/>
      <c r="J20" s="116"/>
      <c r="K20" s="295"/>
      <c r="L20" s="75"/>
      <c r="M20" s="135"/>
      <c r="N20" s="135"/>
      <c r="O20" s="135"/>
      <c r="P20" s="135"/>
      <c r="Q20" s="135"/>
      <c r="R20" s="135"/>
      <c r="S20" s="108"/>
      <c r="T20" s="108"/>
      <c r="U20" s="75"/>
      <c r="V20" s="75"/>
      <c r="W20" s="75"/>
    </row>
    <row r="21" spans="2:23" ht="14.25">
      <c r="B21" s="425" t="s">
        <v>70</v>
      </c>
      <c r="C21" s="101">
        <v>21.21</v>
      </c>
      <c r="D21" s="405"/>
      <c r="E21" s="405"/>
      <c r="F21" s="405"/>
      <c r="G21" s="405"/>
      <c r="H21" s="294"/>
      <c r="I21" s="294"/>
      <c r="J21" s="116"/>
      <c r="K21" s="295"/>
      <c r="L21" s="75"/>
      <c r="M21" s="275"/>
      <c r="N21" s="88"/>
      <c r="O21" s="88"/>
      <c r="P21" s="88"/>
      <c r="Q21" s="88"/>
      <c r="R21" s="88"/>
      <c r="S21" s="88"/>
      <c r="T21" s="88"/>
      <c r="U21" s="75"/>
      <c r="V21" s="75"/>
      <c r="W21" s="75"/>
    </row>
    <row r="22" spans="2:23" ht="15.75">
      <c r="B22" s="425"/>
      <c r="C22" s="405" t="s">
        <v>208</v>
      </c>
      <c r="D22" s="405" t="s">
        <v>209</v>
      </c>
      <c r="E22" s="405" t="s">
        <v>210</v>
      </c>
      <c r="F22" s="405" t="s">
        <v>211</v>
      </c>
      <c r="G22" s="405" t="s">
        <v>228</v>
      </c>
      <c r="H22" s="294"/>
      <c r="I22" s="294"/>
      <c r="J22" s="116"/>
      <c r="K22" s="295"/>
      <c r="L22" s="75"/>
      <c r="M22" s="88"/>
      <c r="N22" s="88"/>
      <c r="O22" s="88"/>
      <c r="P22" s="88"/>
      <c r="Q22" s="88"/>
      <c r="R22" s="88"/>
      <c r="S22" s="88"/>
      <c r="T22" s="88"/>
      <c r="U22" s="135"/>
      <c r="V22" s="75"/>
      <c r="W22" s="75"/>
    </row>
    <row r="23" spans="2:23">
      <c r="B23" s="425" t="s">
        <v>71</v>
      </c>
      <c r="C23" s="363">
        <f>(E7*$C$20+E8*$C$21)/($C$20+$C$21)</f>
        <v>2.363532319567418</v>
      </c>
      <c r="D23" s="363">
        <f>(F7*$C$20+F8*$C$21)/($C$20+$C$21)</f>
        <v>2.3323652336963119</v>
      </c>
      <c r="E23" s="363">
        <f>(G7*$C$20+G8*$C$21)/($C$20+$C$21)</f>
        <v>1.62589131751356E-2</v>
      </c>
      <c r="F23" s="363">
        <f>(H7*$C$20+H8*$C$21)/($C$20+$C$21)</f>
        <v>1.490817269597049E-2</v>
      </c>
      <c r="G23" s="363">
        <f>C23-SUM(D23:F23)</f>
        <v>0</v>
      </c>
      <c r="H23" s="294"/>
      <c r="I23" s="294"/>
      <c r="J23" s="116"/>
      <c r="K23" s="295"/>
      <c r="L23" s="75"/>
      <c r="M23" s="88"/>
      <c r="N23" s="88"/>
      <c r="O23" s="88"/>
      <c r="P23" s="88"/>
      <c r="Q23" s="88"/>
      <c r="R23" s="88"/>
      <c r="S23" s="88"/>
      <c r="T23" s="88"/>
      <c r="U23" s="135"/>
      <c r="V23" s="75"/>
      <c r="W23" s="75"/>
    </row>
    <row r="24" spans="2:23">
      <c r="B24" s="293"/>
      <c r="C24" s="405"/>
      <c r="D24" s="405"/>
      <c r="E24" s="405"/>
      <c r="F24" s="405"/>
      <c r="G24" s="405"/>
      <c r="H24" s="294"/>
      <c r="I24" s="294"/>
      <c r="J24" s="116"/>
      <c r="K24" s="295"/>
      <c r="L24" s="75"/>
      <c r="M24" s="88"/>
      <c r="N24" s="88"/>
      <c r="O24" s="88"/>
      <c r="P24" s="88"/>
      <c r="Q24" s="88"/>
      <c r="R24" s="88"/>
      <c r="S24" s="88"/>
      <c r="T24" s="88"/>
      <c r="U24" s="135"/>
      <c r="V24" s="75"/>
      <c r="W24" s="75"/>
    </row>
    <row r="25" spans="2:23">
      <c r="B25" s="293" t="s">
        <v>73</v>
      </c>
      <c r="C25" s="294"/>
      <c r="D25" s="294"/>
      <c r="E25" s="294"/>
      <c r="F25" s="294"/>
      <c r="G25" s="294"/>
      <c r="H25" s="294"/>
      <c r="I25" s="294"/>
      <c r="J25" s="116"/>
      <c r="K25" s="295"/>
      <c r="L25" s="75"/>
      <c r="M25" s="88"/>
      <c r="N25" s="88"/>
      <c r="O25" s="88"/>
      <c r="P25" s="88"/>
      <c r="Q25" s="88"/>
      <c r="R25" s="88"/>
      <c r="S25" s="88"/>
      <c r="T25" s="88"/>
      <c r="U25" s="135"/>
      <c r="V25" s="75"/>
      <c r="W25" s="75"/>
    </row>
    <row r="26" spans="2:23">
      <c r="B26" s="244"/>
      <c r="C26" s="116"/>
      <c r="D26" s="116"/>
      <c r="E26" s="116"/>
      <c r="F26" s="116"/>
      <c r="G26" s="116"/>
      <c r="H26" s="116"/>
      <c r="I26" s="116"/>
      <c r="J26" s="116"/>
      <c r="K26" s="295"/>
      <c r="L26" s="75"/>
      <c r="M26" s="88"/>
      <c r="N26" s="88"/>
      <c r="O26" s="88"/>
      <c r="P26" s="88"/>
      <c r="Q26" s="88"/>
      <c r="R26" s="88"/>
      <c r="S26" s="88"/>
      <c r="T26" s="88"/>
      <c r="U26" s="135"/>
      <c r="V26" s="75"/>
      <c r="W26" s="75"/>
    </row>
    <row r="27" spans="2:23">
      <c r="B27" s="244" t="s">
        <v>357</v>
      </c>
      <c r="C27" s="116"/>
      <c r="D27" s="116"/>
      <c r="E27" s="116"/>
      <c r="F27" s="116"/>
      <c r="G27" s="116"/>
      <c r="H27" s="116"/>
      <c r="I27" s="116"/>
      <c r="J27" s="116"/>
      <c r="K27" s="295"/>
      <c r="L27" s="75"/>
      <c r="M27" s="88"/>
      <c r="N27" s="88"/>
      <c r="O27" s="88"/>
      <c r="P27" s="88"/>
      <c r="Q27" s="88"/>
      <c r="R27" s="88"/>
      <c r="S27" s="88"/>
      <c r="T27" s="88"/>
      <c r="U27" s="135"/>
      <c r="V27" s="75"/>
      <c r="W27" s="75"/>
    </row>
    <row r="28" spans="2:23">
      <c r="B28" s="293" t="s">
        <v>403</v>
      </c>
      <c r="C28" s="116"/>
      <c r="D28" s="116"/>
      <c r="E28" s="116"/>
      <c r="F28" s="116"/>
      <c r="G28" s="116"/>
      <c r="H28" s="116"/>
      <c r="I28" s="116"/>
      <c r="J28" s="116"/>
      <c r="K28" s="295"/>
      <c r="L28" s="75"/>
      <c r="M28" s="88"/>
      <c r="N28" s="88"/>
      <c r="O28" s="88"/>
      <c r="P28" s="88"/>
      <c r="Q28" s="88"/>
      <c r="R28" s="88"/>
      <c r="S28" s="88"/>
      <c r="T28" s="88"/>
      <c r="U28" s="135"/>
      <c r="V28" s="75"/>
      <c r="W28" s="75"/>
    </row>
    <row r="29" spans="2:23">
      <c r="B29" s="324" t="s">
        <v>404</v>
      </c>
      <c r="C29" s="116"/>
      <c r="D29" s="116"/>
      <c r="E29" s="116"/>
      <c r="F29" s="116"/>
      <c r="G29" s="116"/>
      <c r="H29" s="116"/>
      <c r="I29" s="116"/>
      <c r="J29" s="116"/>
      <c r="K29" s="295"/>
      <c r="L29" s="75"/>
      <c r="M29" s="88"/>
      <c r="N29" s="88"/>
      <c r="O29" s="88"/>
      <c r="P29" s="88"/>
      <c r="Q29" s="88"/>
      <c r="R29" s="88"/>
      <c r="S29" s="88"/>
      <c r="T29" s="88"/>
      <c r="U29" s="135"/>
      <c r="V29" s="75"/>
      <c r="W29" s="75"/>
    </row>
    <row r="30" spans="2:23">
      <c r="B30" s="297" t="s">
        <v>405</v>
      </c>
      <c r="C30" s="298"/>
      <c r="D30" s="298"/>
      <c r="E30" s="298"/>
      <c r="F30" s="298"/>
      <c r="G30" s="298"/>
      <c r="H30" s="298"/>
      <c r="I30" s="298"/>
      <c r="J30" s="298"/>
      <c r="K30" s="299"/>
      <c r="L30" s="75"/>
      <c r="M30" s="88"/>
      <c r="N30" s="88"/>
      <c r="O30" s="88"/>
      <c r="P30" s="88"/>
      <c r="Q30" s="88"/>
      <c r="R30" s="88"/>
      <c r="S30" s="88"/>
      <c r="T30" s="88"/>
      <c r="U30" s="135"/>
      <c r="V30" s="75"/>
      <c r="W30" s="75"/>
    </row>
    <row r="31" spans="2:23">
      <c r="B31" s="56"/>
      <c r="C31" s="56"/>
      <c r="D31" s="56"/>
      <c r="E31" s="56"/>
      <c r="F31" s="56"/>
      <c r="G31" s="56"/>
      <c r="H31" s="56"/>
      <c r="I31" s="56"/>
      <c r="J31" s="56"/>
      <c r="K31" s="56"/>
      <c r="L31" s="75"/>
      <c r="S31" s="135"/>
      <c r="T31" s="135"/>
      <c r="U31" s="135"/>
      <c r="V31" s="75"/>
      <c r="W31" s="75"/>
    </row>
    <row r="32" spans="2:23">
      <c r="B32" s="56"/>
      <c r="C32" s="56"/>
      <c r="D32" s="56"/>
      <c r="E32" s="56"/>
      <c r="F32" s="56"/>
      <c r="G32" s="56"/>
      <c r="H32" s="56"/>
      <c r="I32" s="56"/>
      <c r="J32" s="56"/>
      <c r="K32" s="56"/>
      <c r="L32" s="75"/>
      <c r="S32" s="135"/>
      <c r="T32" s="135"/>
      <c r="U32" s="135"/>
      <c r="V32" s="75"/>
      <c r="W32" s="75"/>
    </row>
    <row r="33" spans="2:23">
      <c r="E33" s="328"/>
      <c r="L33" s="75"/>
      <c r="S33" s="75"/>
      <c r="T33" s="75"/>
      <c r="U33" s="75"/>
      <c r="V33" s="75"/>
      <c r="W33" s="75"/>
    </row>
    <row r="34" spans="2:23">
      <c r="Q34" s="75"/>
      <c r="R34" s="75"/>
      <c r="S34" s="75"/>
      <c r="T34" s="75"/>
      <c r="U34" s="75"/>
    </row>
    <row r="35" spans="2:23">
      <c r="S35" s="75"/>
      <c r="T35" s="75"/>
      <c r="U35" s="75"/>
      <c r="V35" s="75"/>
      <c r="W35" s="75"/>
    </row>
    <row r="36" spans="2:23">
      <c r="B36" s="58"/>
      <c r="S36" s="75"/>
      <c r="T36" s="75"/>
      <c r="U36" s="75"/>
      <c r="V36" s="75"/>
      <c r="W36" s="75"/>
    </row>
    <row r="37" spans="2:23">
      <c r="B37" s="448"/>
      <c r="C37" s="448"/>
      <c r="D37" s="448"/>
      <c r="E37" s="448"/>
      <c r="F37" s="448"/>
      <c r="G37" s="448"/>
      <c r="H37" s="448"/>
      <c r="I37" s="448"/>
      <c r="J37" s="448"/>
      <c r="S37" s="75"/>
      <c r="T37" s="75"/>
      <c r="U37" s="75"/>
      <c r="V37" s="75"/>
      <c r="W37" s="75"/>
    </row>
    <row r="38" spans="2:23">
      <c r="B38" s="448"/>
      <c r="C38" s="448"/>
      <c r="D38" s="448"/>
      <c r="E38" s="448"/>
      <c r="F38" s="448"/>
      <c r="G38" s="448"/>
      <c r="H38" s="448"/>
      <c r="I38" s="448"/>
      <c r="J38" s="448"/>
      <c r="S38" s="75"/>
      <c r="T38" s="75"/>
      <c r="U38" s="75"/>
      <c r="V38" s="75"/>
      <c r="W38" s="75"/>
    </row>
    <row r="39" spans="2:23">
      <c r="B39" s="448"/>
      <c r="C39" s="448"/>
      <c r="D39" s="448"/>
      <c r="E39" s="448"/>
      <c r="F39" s="448"/>
      <c r="G39" s="448"/>
      <c r="H39" s="448"/>
      <c r="I39" s="448"/>
      <c r="J39" s="448"/>
    </row>
    <row r="40" spans="2:23">
      <c r="B40" s="448"/>
      <c r="C40" s="448"/>
      <c r="D40" s="448"/>
      <c r="E40" s="448"/>
      <c r="F40" s="448"/>
      <c r="G40" s="448"/>
      <c r="H40" s="448"/>
      <c r="I40" s="448"/>
      <c r="J40" s="448"/>
    </row>
    <row r="41" spans="2:23">
      <c r="B41" s="448"/>
      <c r="C41" s="448"/>
      <c r="D41" s="448"/>
      <c r="E41" s="448"/>
      <c r="F41" s="448"/>
      <c r="G41" s="448"/>
      <c r="H41" s="448"/>
      <c r="I41" s="448"/>
      <c r="J41" s="448"/>
    </row>
    <row r="42" spans="2:23">
      <c r="B42" s="448"/>
      <c r="C42" s="448"/>
      <c r="D42" s="448"/>
      <c r="E42" s="448"/>
      <c r="F42" s="448"/>
      <c r="G42" s="448"/>
      <c r="H42" s="448"/>
      <c r="I42" s="448"/>
      <c r="J42" s="448"/>
    </row>
    <row r="43" spans="2:23">
      <c r="B43" s="448"/>
      <c r="C43" s="448"/>
      <c r="D43" s="448"/>
      <c r="E43" s="448"/>
      <c r="F43" s="448"/>
      <c r="G43" s="448"/>
      <c r="H43" s="448"/>
      <c r="I43" s="448"/>
      <c r="J43" s="448"/>
    </row>
    <row r="44" spans="2:23">
      <c r="B44" s="448"/>
      <c r="C44" s="448"/>
      <c r="D44" s="448"/>
      <c r="E44" s="448"/>
      <c r="F44" s="448"/>
      <c r="G44" s="448"/>
      <c r="H44" s="448"/>
      <c r="I44" s="448"/>
      <c r="J44" s="448"/>
    </row>
    <row r="45" spans="2:23">
      <c r="B45" s="448"/>
      <c r="C45" s="448"/>
      <c r="D45" s="448"/>
      <c r="E45" s="448"/>
      <c r="F45" s="448"/>
      <c r="G45" s="448"/>
      <c r="H45" s="448"/>
      <c r="I45" s="448"/>
      <c r="J45" s="448"/>
    </row>
    <row r="46" spans="2:23">
      <c r="B46" s="448"/>
      <c r="C46" s="448"/>
      <c r="D46" s="448"/>
      <c r="E46" s="448"/>
      <c r="F46" s="448"/>
      <c r="G46" s="448"/>
      <c r="H46" s="448"/>
      <c r="I46" s="448"/>
      <c r="J46" s="448"/>
    </row>
    <row r="47" spans="2:23">
      <c r="B47" s="448"/>
      <c r="C47" s="448"/>
      <c r="D47" s="448"/>
      <c r="E47" s="448"/>
      <c r="F47" s="448"/>
      <c r="G47" s="448"/>
      <c r="H47" s="448"/>
      <c r="I47" s="448"/>
      <c r="J47" s="448"/>
    </row>
    <row r="48" spans="2:23">
      <c r="B48" s="448"/>
      <c r="C48" s="448"/>
      <c r="D48" s="448"/>
      <c r="E48" s="448"/>
      <c r="F48" s="448"/>
      <c r="G48" s="448"/>
      <c r="H48" s="448"/>
      <c r="I48" s="448"/>
      <c r="J48" s="448"/>
    </row>
    <row r="49" spans="2:10">
      <c r="B49" s="448"/>
      <c r="C49" s="448"/>
      <c r="D49" s="448"/>
      <c r="E49" s="448"/>
      <c r="F49" s="448"/>
      <c r="G49" s="448"/>
      <c r="H49" s="448"/>
      <c r="I49" s="448"/>
      <c r="J49" s="448"/>
    </row>
    <row r="50" spans="2:10">
      <c r="B50" s="448"/>
      <c r="C50" s="448"/>
      <c r="D50" s="448"/>
      <c r="E50" s="448"/>
      <c r="F50" s="448"/>
      <c r="G50" s="448"/>
      <c r="H50" s="448"/>
      <c r="I50" s="448"/>
      <c r="J50" s="448"/>
    </row>
    <row r="51" spans="2:10">
      <c r="B51" s="448"/>
      <c r="C51" s="448"/>
      <c r="D51" s="448"/>
      <c r="E51" s="448"/>
      <c r="F51" s="448"/>
      <c r="G51" s="448"/>
      <c r="H51" s="448"/>
      <c r="I51" s="448"/>
      <c r="J51" s="448"/>
    </row>
    <row r="52" spans="2:10">
      <c r="B52" s="448"/>
      <c r="C52" s="448"/>
      <c r="D52" s="448"/>
      <c r="E52" s="448"/>
      <c r="F52" s="448"/>
      <c r="G52" s="448"/>
      <c r="H52" s="448"/>
      <c r="I52" s="448"/>
      <c r="J52" s="448"/>
    </row>
    <row r="53" spans="2:10">
      <c r="B53" s="448"/>
      <c r="C53" s="448"/>
      <c r="D53" s="448"/>
      <c r="E53" s="448"/>
      <c r="F53" s="448"/>
      <c r="G53" s="448"/>
      <c r="H53" s="448"/>
      <c r="I53" s="448"/>
      <c r="J53" s="448"/>
    </row>
    <row r="54" spans="2:10">
      <c r="B54" s="448"/>
      <c r="C54" s="448"/>
      <c r="D54" s="448"/>
      <c r="E54" s="448"/>
      <c r="F54" s="448"/>
      <c r="G54" s="448"/>
      <c r="H54" s="448"/>
      <c r="I54" s="448"/>
      <c r="J54" s="448"/>
    </row>
    <row r="55" spans="2:10">
      <c r="B55" s="448"/>
      <c r="C55" s="448"/>
      <c r="D55" s="448"/>
      <c r="E55" s="448"/>
      <c r="F55" s="448"/>
      <c r="G55" s="448"/>
      <c r="H55" s="448"/>
      <c r="I55" s="448"/>
      <c r="J55" s="448"/>
    </row>
    <row r="56" spans="2:10">
      <c r="B56" s="448"/>
      <c r="C56" s="448"/>
      <c r="D56" s="448"/>
      <c r="E56" s="448"/>
      <c r="F56" s="448"/>
      <c r="G56" s="448"/>
      <c r="H56" s="448"/>
      <c r="I56" s="448"/>
      <c r="J56" s="448"/>
    </row>
    <row r="57" spans="2:10">
      <c r="B57" s="448"/>
      <c r="C57" s="448"/>
      <c r="D57" s="448"/>
      <c r="E57" s="448"/>
      <c r="F57" s="448"/>
      <c r="G57" s="448"/>
      <c r="H57" s="448"/>
      <c r="I57" s="448"/>
      <c r="J57" s="448"/>
    </row>
    <row r="58" spans="2:10">
      <c r="B58" s="448"/>
      <c r="C58" s="448"/>
      <c r="D58" s="448"/>
      <c r="E58" s="448"/>
      <c r="F58" s="448"/>
      <c r="G58" s="448"/>
      <c r="H58" s="448"/>
      <c r="I58" s="448"/>
      <c r="J58" s="448"/>
    </row>
    <row r="59" spans="2:10">
      <c r="B59" s="448"/>
      <c r="C59" s="448"/>
      <c r="D59" s="448"/>
      <c r="E59" s="448"/>
      <c r="F59" s="448"/>
      <c r="G59" s="448"/>
      <c r="H59" s="448"/>
      <c r="I59" s="448"/>
      <c r="J59" s="448"/>
    </row>
    <row r="60" spans="2:10">
      <c r="B60" s="448"/>
      <c r="C60" s="448"/>
      <c r="D60" s="448"/>
      <c r="E60" s="448"/>
      <c r="F60" s="448"/>
      <c r="G60" s="448"/>
      <c r="H60" s="448"/>
      <c r="I60" s="448"/>
      <c r="J60" s="448"/>
    </row>
    <row r="61" spans="2:10">
      <c r="B61" s="448"/>
      <c r="C61" s="448"/>
      <c r="D61" s="448"/>
      <c r="E61" s="448"/>
      <c r="F61" s="448"/>
      <c r="G61" s="448"/>
      <c r="H61" s="448"/>
      <c r="I61" s="448"/>
      <c r="J61" s="448"/>
    </row>
    <row r="62" spans="2:10">
      <c r="B62" s="448"/>
      <c r="C62" s="448"/>
      <c r="D62" s="448"/>
      <c r="E62" s="448"/>
      <c r="F62" s="448"/>
      <c r="G62" s="448"/>
      <c r="H62" s="448"/>
      <c r="I62" s="448"/>
      <c r="J62" s="448"/>
    </row>
    <row r="63" spans="2:10">
      <c r="B63" s="448"/>
      <c r="C63" s="448"/>
      <c r="D63" s="448"/>
      <c r="E63" s="448"/>
      <c r="F63" s="448"/>
      <c r="G63" s="448"/>
      <c r="H63" s="448"/>
      <c r="I63" s="448"/>
      <c r="J63" s="448"/>
    </row>
    <row r="64" spans="2:10">
      <c r="B64" s="448"/>
      <c r="C64" s="448"/>
      <c r="D64" s="448"/>
      <c r="E64" s="448"/>
      <c r="F64" s="448"/>
      <c r="G64" s="448"/>
      <c r="H64" s="448"/>
      <c r="I64" s="448"/>
      <c r="J64" s="448"/>
    </row>
    <row r="65" spans="2:10">
      <c r="B65" s="448"/>
      <c r="C65" s="448"/>
      <c r="D65" s="448"/>
      <c r="E65" s="448"/>
      <c r="F65" s="448"/>
      <c r="G65" s="448"/>
      <c r="H65" s="448"/>
      <c r="I65" s="448"/>
      <c r="J65" s="448"/>
    </row>
    <row r="66" spans="2:10">
      <c r="B66" s="448"/>
      <c r="C66" s="448"/>
      <c r="D66" s="448"/>
      <c r="E66" s="448"/>
      <c r="F66" s="448"/>
      <c r="G66" s="448"/>
      <c r="H66" s="448"/>
      <c r="I66" s="448"/>
      <c r="J66" s="448"/>
    </row>
  </sheetData>
  <hyperlinks>
    <hyperlink ref="B29" r:id="rId1"/>
  </hyperlinks>
  <pageMargins left="0.70866141732283472" right="0.70866141732283472" top="0.74803149606299213" bottom="0.74803149606299213" header="0.31496062992125984" footer="0.31496062992125984"/>
  <pageSetup paperSize="8" scale="67" orientation="landscape" r:id="rId2"/>
  <ignoredErrors>
    <ignoredError sqref="E7:E14" formulaRange="1"/>
  </ignoredError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B1:Q45"/>
  <sheetViews>
    <sheetView zoomScaleNormal="100" workbookViewId="0"/>
  </sheetViews>
  <sheetFormatPr defaultColWidth="9.140625" defaultRowHeight="12.75"/>
  <cols>
    <col min="1" max="1" width="9.140625" style="7"/>
    <col min="2" max="2" width="40.140625" style="7" customWidth="1"/>
    <col min="3" max="3" width="12" style="7" bestFit="1" customWidth="1"/>
    <col min="4" max="4" width="12.5703125" style="7" bestFit="1" customWidth="1"/>
    <col min="5" max="5" width="20.28515625" style="7" bestFit="1" customWidth="1"/>
    <col min="6" max="6" width="18" style="7" customWidth="1"/>
    <col min="7" max="7" width="13.7109375" style="7" customWidth="1"/>
    <col min="8" max="8" width="15" style="7" customWidth="1"/>
    <col min="9" max="9" width="14.28515625" style="7" customWidth="1"/>
    <col min="10" max="10" width="15.85546875" style="7" customWidth="1"/>
    <col min="11" max="13" width="14.28515625" style="7" customWidth="1"/>
    <col min="14" max="14" width="37" style="7" customWidth="1"/>
    <col min="15" max="15" width="18.5703125" style="7" customWidth="1"/>
    <col min="16" max="16" width="10.85546875" style="7" customWidth="1"/>
    <col min="17" max="17" width="11" style="7" customWidth="1"/>
    <col min="18" max="16384" width="9.140625" style="7"/>
  </cols>
  <sheetData>
    <row r="1" spans="2:14">
      <c r="B1" s="395" t="s">
        <v>251</v>
      </c>
    </row>
    <row r="2" spans="2:14">
      <c r="B2" s="174"/>
      <c r="C2" s="205"/>
      <c r="D2" s="205"/>
      <c r="E2" s="99"/>
    </row>
    <row r="3" spans="2:14">
      <c r="B3" s="217" t="s">
        <v>454</v>
      </c>
    </row>
    <row r="4" spans="2:14" ht="57">
      <c r="B4" s="224" t="s">
        <v>331</v>
      </c>
      <c r="C4" s="224" t="s">
        <v>2</v>
      </c>
      <c r="D4" s="225" t="s">
        <v>59</v>
      </c>
      <c r="E4" s="226" t="s">
        <v>358</v>
      </c>
      <c r="F4" s="226" t="s">
        <v>359</v>
      </c>
      <c r="G4" s="226" t="s">
        <v>360</v>
      </c>
      <c r="H4" s="227" t="s">
        <v>361</v>
      </c>
      <c r="J4" s="356"/>
      <c r="K4" s="356"/>
      <c r="L4" s="356"/>
      <c r="M4" s="357"/>
    </row>
    <row r="5" spans="2:14">
      <c r="B5" s="218" t="s">
        <v>61</v>
      </c>
      <c r="C5" s="346" t="s">
        <v>62</v>
      </c>
      <c r="D5" s="503">
        <v>7.6088914953764997</v>
      </c>
      <c r="E5" s="504">
        <f>I14</f>
        <v>0.17983860965404017</v>
      </c>
      <c r="F5" s="504">
        <f>J14</f>
        <v>0.17746713990783688</v>
      </c>
      <c r="G5" s="505">
        <f>K14</f>
        <v>1.2371230618235419E-3</v>
      </c>
      <c r="H5" s="505">
        <f>L14</f>
        <v>1.13434668437974E-3</v>
      </c>
      <c r="I5" s="178"/>
      <c r="J5" s="168"/>
      <c r="K5" s="358"/>
      <c r="L5" s="358"/>
      <c r="M5" s="359"/>
      <c r="N5" s="185"/>
    </row>
    <row r="6" spans="2:14">
      <c r="B6" s="218" t="s">
        <v>64</v>
      </c>
      <c r="C6" s="346" t="s">
        <v>62</v>
      </c>
      <c r="D6" s="506">
        <v>9.7600320635362543</v>
      </c>
      <c r="E6" s="504">
        <f>I15</f>
        <v>0.23068151222182218</v>
      </c>
      <c r="F6" s="504">
        <f t="shared" ref="F6" si="0">J15</f>
        <v>0.22763959464753233</v>
      </c>
      <c r="G6" s="505">
        <f>K15</f>
        <v>1.586875139075755E-3</v>
      </c>
      <c r="H6" s="505">
        <f>L15</f>
        <v>1.4550424352140772E-3</v>
      </c>
      <c r="I6" s="178"/>
      <c r="J6" s="57"/>
      <c r="K6" s="360"/>
      <c r="L6" s="360"/>
      <c r="M6" s="360"/>
    </row>
    <row r="7" spans="2:14">
      <c r="B7" s="218" t="s">
        <v>66</v>
      </c>
      <c r="C7" s="346" t="s">
        <v>62</v>
      </c>
      <c r="D7" s="507">
        <v>12.992889031684912</v>
      </c>
      <c r="E7" s="504">
        <f>I16</f>
        <v>0.30709113150940304</v>
      </c>
      <c r="F7" s="504">
        <f>J16</f>
        <v>0.3030416266277603</v>
      </c>
      <c r="G7" s="505">
        <f>K16</f>
        <v>2.1125025466033663E-3</v>
      </c>
      <c r="H7" s="505">
        <f>L16</f>
        <v>1.9370023350393946E-3</v>
      </c>
      <c r="I7" s="178"/>
      <c r="J7" s="57"/>
      <c r="K7" s="307"/>
      <c r="L7" s="361"/>
      <c r="M7" s="362"/>
    </row>
    <row r="8" spans="2:14">
      <c r="B8" s="229" t="s">
        <v>332</v>
      </c>
      <c r="C8" s="346" t="s">
        <v>62</v>
      </c>
      <c r="D8" s="506">
        <f>D6</f>
        <v>9.7600320635362543</v>
      </c>
      <c r="E8" s="504">
        <f>I15</f>
        <v>0.23068151222182218</v>
      </c>
      <c r="F8" s="504">
        <f>J15</f>
        <v>0.22763959464753233</v>
      </c>
      <c r="G8" s="505">
        <f>K15</f>
        <v>1.586875139075755E-3</v>
      </c>
      <c r="H8" s="505">
        <f>L15</f>
        <v>1.4550424352140772E-3</v>
      </c>
      <c r="I8" s="178"/>
      <c r="J8" s="319"/>
      <c r="K8" s="99"/>
      <c r="L8" s="99"/>
      <c r="M8"/>
      <c r="N8" s="17"/>
    </row>
    <row r="9" spans="2:14" ht="25.5" customHeight="1">
      <c r="B9" s="240" t="s">
        <v>327</v>
      </c>
      <c r="C9" s="691" t="s">
        <v>328</v>
      </c>
      <c r="D9" s="692"/>
      <c r="E9" s="692"/>
      <c r="F9" s="692"/>
      <c r="G9" s="692"/>
      <c r="H9" s="692"/>
      <c r="I9" s="178"/>
      <c r="J9" s="57"/>
      <c r="K9" s="99"/>
      <c r="L9" s="99"/>
      <c r="M9"/>
    </row>
    <row r="10" spans="2:14">
      <c r="B10" s="240" t="s">
        <v>329</v>
      </c>
      <c r="C10" s="693" t="s">
        <v>330</v>
      </c>
      <c r="D10" s="694"/>
      <c r="E10" s="694"/>
      <c r="F10" s="694"/>
      <c r="G10" s="694"/>
      <c r="H10" s="694"/>
      <c r="I10" s="178"/>
      <c r="J10" s="178"/>
      <c r="K10" s="178"/>
      <c r="L10" s="178"/>
    </row>
    <row r="11" spans="2:14">
      <c r="B11" s="240"/>
      <c r="C11" s="508"/>
      <c r="D11" s="509"/>
      <c r="E11" s="509"/>
      <c r="F11" s="509"/>
      <c r="G11" s="509"/>
      <c r="H11" s="509"/>
      <c r="I11" s="178"/>
      <c r="J11" s="178"/>
      <c r="K11" s="178"/>
      <c r="L11" s="178"/>
    </row>
    <row r="12" spans="2:14">
      <c r="B12" s="28" t="s">
        <v>314</v>
      </c>
      <c r="C12" s="178"/>
      <c r="D12" s="178"/>
      <c r="E12" s="178"/>
      <c r="F12" s="178"/>
      <c r="G12" s="178"/>
      <c r="H12" s="178"/>
      <c r="I12" s="178"/>
      <c r="J12" s="178"/>
      <c r="K12" s="178"/>
      <c r="L12" s="178"/>
    </row>
    <row r="13" spans="2:14" ht="63.75">
      <c r="B13" s="220" t="s">
        <v>0</v>
      </c>
      <c r="C13" s="221" t="s">
        <v>53</v>
      </c>
      <c r="D13" s="222" t="s">
        <v>54</v>
      </c>
      <c r="E13" s="222" t="s">
        <v>74</v>
      </c>
      <c r="F13" s="222" t="s">
        <v>348</v>
      </c>
      <c r="G13" s="222" t="s">
        <v>349</v>
      </c>
      <c r="H13" s="222" t="s">
        <v>350</v>
      </c>
      <c r="I13" s="222" t="s">
        <v>55</v>
      </c>
      <c r="J13" s="221" t="s">
        <v>311</v>
      </c>
      <c r="K13" s="221" t="s">
        <v>312</v>
      </c>
      <c r="L13" s="223" t="s">
        <v>313</v>
      </c>
      <c r="M13" s="6"/>
    </row>
    <row r="14" spans="2:14">
      <c r="B14" s="218" t="s">
        <v>56</v>
      </c>
      <c r="C14" s="503">
        <v>7.6088914953764997</v>
      </c>
      <c r="D14" s="510">
        <f>C14/100</f>
        <v>7.6088914953764991E-2</v>
      </c>
      <c r="E14" s="511">
        <f>'Scope 1 Transport fuels'!E9</f>
        <v>2.363532319567418</v>
      </c>
      <c r="F14" s="511">
        <f>'Scope 1 Transport fuels'!F9</f>
        <v>2.3323652336963119</v>
      </c>
      <c r="G14" s="510">
        <f>'Scope 1 Transport fuels'!G9</f>
        <v>1.62589131751356E-2</v>
      </c>
      <c r="H14" s="510">
        <f>'Scope 1 Transport fuels'!H9</f>
        <v>1.490817269597049E-2</v>
      </c>
      <c r="I14" s="504">
        <f>D14*E14</f>
        <v>0.17983860965404017</v>
      </c>
      <c r="J14" s="504">
        <f>D14*F14</f>
        <v>0.17746713990783688</v>
      </c>
      <c r="K14" s="505">
        <f>D14*G14</f>
        <v>1.2371230618235419E-3</v>
      </c>
      <c r="L14" s="505">
        <f>D14*H14</f>
        <v>1.13434668437974E-3</v>
      </c>
    </row>
    <row r="15" spans="2:14">
      <c r="B15" s="229" t="s">
        <v>57</v>
      </c>
      <c r="C15" s="506">
        <v>9.7600320635362543</v>
      </c>
      <c r="D15" s="504">
        <f>C15/100</f>
        <v>9.7600320635362545E-2</v>
      </c>
      <c r="E15" s="511">
        <f>E14</f>
        <v>2.363532319567418</v>
      </c>
      <c r="F15" s="511">
        <f>F14</f>
        <v>2.3323652336963119</v>
      </c>
      <c r="G15" s="510">
        <f>G14</f>
        <v>1.62589131751356E-2</v>
      </c>
      <c r="H15" s="510">
        <f>H14</f>
        <v>1.490817269597049E-2</v>
      </c>
      <c r="I15" s="504">
        <f>D15*E15</f>
        <v>0.23068151222182218</v>
      </c>
      <c r="J15" s="504">
        <f>D15*F15</f>
        <v>0.22763959464753233</v>
      </c>
      <c r="K15" s="505">
        <f>D15*G15</f>
        <v>1.586875139075755E-3</v>
      </c>
      <c r="L15" s="505">
        <f>D15*H15</f>
        <v>1.4550424352140772E-3</v>
      </c>
    </row>
    <row r="16" spans="2:14">
      <c r="B16" s="218" t="s">
        <v>58</v>
      </c>
      <c r="C16" s="507">
        <v>12.992889031684912</v>
      </c>
      <c r="D16" s="504">
        <f>C16/100</f>
        <v>0.12992889031684912</v>
      </c>
      <c r="E16" s="511">
        <f>E14</f>
        <v>2.363532319567418</v>
      </c>
      <c r="F16" s="511">
        <f>F14</f>
        <v>2.3323652336963119</v>
      </c>
      <c r="G16" s="510">
        <f>G14</f>
        <v>1.62589131751356E-2</v>
      </c>
      <c r="H16" s="510">
        <f>H14</f>
        <v>1.490817269597049E-2</v>
      </c>
      <c r="I16" s="504">
        <f>D16*E16</f>
        <v>0.30709113150940304</v>
      </c>
      <c r="J16" s="504">
        <f>D16*F16</f>
        <v>0.3030416266277603</v>
      </c>
      <c r="K16" s="505">
        <f>D16*G16</f>
        <v>2.1125025466033663E-3</v>
      </c>
      <c r="L16" s="505">
        <f>D16*H16</f>
        <v>1.9370023350393946E-3</v>
      </c>
      <c r="N16" s="12"/>
    </row>
    <row r="17" spans="2:17" s="178" customFormat="1">
      <c r="C17" s="180"/>
      <c r="D17" s="181"/>
      <c r="E17" s="180"/>
      <c r="F17" s="180"/>
      <c r="G17" s="182"/>
      <c r="H17" s="182"/>
      <c r="I17" s="181"/>
      <c r="J17" s="181"/>
      <c r="K17" s="183"/>
      <c r="L17" s="183"/>
      <c r="N17" s="184"/>
    </row>
    <row r="18" spans="2:17" s="178" customFormat="1">
      <c r="C18" s="180"/>
      <c r="D18" s="181"/>
      <c r="E18" s="180"/>
      <c r="F18" s="180"/>
      <c r="G18" s="182"/>
      <c r="H18" s="182"/>
      <c r="I18" s="181"/>
      <c r="J18" s="181"/>
      <c r="K18" s="183"/>
      <c r="L18" s="183"/>
      <c r="N18" s="184"/>
    </row>
    <row r="19" spans="2:17" s="178" customFormat="1">
      <c r="C19" s="180"/>
      <c r="D19" s="181"/>
      <c r="E19" s="180"/>
      <c r="F19" s="180"/>
      <c r="G19" s="182"/>
      <c r="H19" s="182"/>
      <c r="I19" s="181"/>
      <c r="J19" s="181"/>
      <c r="K19" s="183"/>
      <c r="L19" s="183"/>
      <c r="N19" s="370"/>
    </row>
    <row r="20" spans="2:17">
      <c r="M20" s="178"/>
      <c r="N20" s="370"/>
    </row>
    <row r="21" spans="2:17" ht="15.75" customHeight="1">
      <c r="M21" s="178"/>
      <c r="N21" s="370"/>
      <c r="O21" s="13"/>
      <c r="P21" s="13"/>
      <c r="Q21" s="14"/>
    </row>
    <row r="22" spans="2:17">
      <c r="B22" s="58"/>
      <c r="C22"/>
      <c r="D22"/>
      <c r="E22"/>
      <c r="N22" s="9"/>
      <c r="O22" s="9"/>
      <c r="P22" s="9"/>
      <c r="Q22" s="9"/>
    </row>
    <row r="23" spans="2:17">
      <c r="B23"/>
      <c r="C23" s="180"/>
      <c r="D23" s="180"/>
      <c r="E23" s="180"/>
      <c r="F23" s="180"/>
      <c r="G23" s="180"/>
      <c r="H23" s="180"/>
      <c r="K23" s="15"/>
      <c r="L23" s="9"/>
      <c r="N23" s="9"/>
    </row>
    <row r="24" spans="2:17" ht="14.25" customHeight="1">
      <c r="J24" s="42"/>
    </row>
    <row r="25" spans="2:17">
      <c r="C25" s="180"/>
      <c r="D25" s="180"/>
      <c r="E25" s="180"/>
      <c r="F25" s="180"/>
      <c r="G25" s="180"/>
      <c r="H25" s="180"/>
      <c r="J25" s="42"/>
    </row>
    <row r="26" spans="2:17" ht="12.75" customHeight="1">
      <c r="J26" s="42"/>
      <c r="O26" s="9"/>
    </row>
    <row r="27" spans="2:17">
      <c r="C27" s="180"/>
      <c r="D27" s="180"/>
      <c r="E27" s="180"/>
      <c r="F27" s="180"/>
      <c r="G27" s="180"/>
      <c r="H27" s="180"/>
      <c r="J27" s="42"/>
      <c r="O27" s="9"/>
    </row>
    <row r="28" spans="2:17">
      <c r="O28" s="9"/>
    </row>
    <row r="29" spans="2:17">
      <c r="C29" s="180"/>
      <c r="D29" s="180"/>
      <c r="E29" s="180"/>
      <c r="F29" s="180"/>
      <c r="G29" s="180"/>
      <c r="H29" s="180"/>
      <c r="O29" s="9"/>
    </row>
    <row r="31" spans="2:17">
      <c r="C31" s="180"/>
      <c r="D31" s="180"/>
      <c r="E31" s="180"/>
      <c r="F31" s="180"/>
      <c r="G31" s="180"/>
      <c r="H31" s="180"/>
    </row>
    <row r="33" spans="3:8">
      <c r="C33" s="180"/>
      <c r="D33" s="180"/>
      <c r="E33" s="180"/>
      <c r="F33" s="180"/>
      <c r="G33" s="180"/>
      <c r="H33" s="180"/>
    </row>
    <row r="35" spans="3:8">
      <c r="C35" s="180"/>
      <c r="D35" s="180"/>
      <c r="E35" s="180"/>
      <c r="F35" s="180"/>
      <c r="G35" s="180"/>
      <c r="H35" s="180"/>
    </row>
    <row r="37" spans="3:8">
      <c r="C37" s="180"/>
      <c r="D37" s="180"/>
      <c r="E37" s="180"/>
      <c r="F37" s="180"/>
      <c r="G37" s="180"/>
      <c r="H37" s="180"/>
    </row>
    <row r="39" spans="3:8">
      <c r="C39" s="180"/>
      <c r="D39" s="180"/>
      <c r="E39" s="180"/>
      <c r="F39" s="180"/>
      <c r="G39" s="180"/>
      <c r="H39" s="180"/>
    </row>
    <row r="41" spans="3:8">
      <c r="C41" s="180"/>
      <c r="D41" s="180"/>
      <c r="E41" s="180"/>
      <c r="F41" s="180"/>
      <c r="G41" s="180"/>
      <c r="H41" s="180"/>
    </row>
    <row r="42" spans="3:8" ht="23.25" customHeight="1"/>
    <row r="43" spans="3:8">
      <c r="C43" s="180"/>
      <c r="D43" s="180"/>
      <c r="E43" s="180"/>
      <c r="F43" s="180"/>
      <c r="G43" s="180"/>
      <c r="H43" s="180"/>
    </row>
    <row r="45" spans="3:8">
      <c r="C45" s="180"/>
      <c r="D45" s="180"/>
      <c r="E45" s="180"/>
      <c r="F45" s="180"/>
      <c r="G45" s="180"/>
      <c r="H45" s="180"/>
    </row>
  </sheetData>
  <mergeCells count="2">
    <mergeCell ref="C9:H9"/>
    <mergeCell ref="C10:H10"/>
  </mergeCells>
  <pageMargins left="0.19685039370078741" right="0.15748031496062992" top="0.98425196850393704" bottom="0.98425196850393704" header="0.51181102362204722" footer="0.51181102362204722"/>
  <pageSetup paperSize="8" scale="70"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U54"/>
  <sheetViews>
    <sheetView zoomScale="90" zoomScaleNormal="90" workbookViewId="0">
      <selection activeCell="Q22" sqref="Q22:R22"/>
    </sheetView>
  </sheetViews>
  <sheetFormatPr defaultRowHeight="12.75"/>
  <cols>
    <col min="1" max="1" width="12.7109375" customWidth="1"/>
    <col min="2" max="2" width="22.5703125" customWidth="1"/>
    <col min="3" max="3" width="22.28515625" customWidth="1"/>
    <col min="4" max="4" width="27.85546875" customWidth="1"/>
    <col min="5" max="5" width="20.7109375" customWidth="1"/>
    <col min="6" max="6" width="13.7109375" customWidth="1"/>
    <col min="7" max="7" width="13.28515625" customWidth="1"/>
    <col min="8" max="8" width="14.7109375" customWidth="1"/>
    <col min="10" max="10" width="10.28515625" customWidth="1"/>
    <col min="11" max="11" width="12.28515625" customWidth="1"/>
    <col min="12" max="12" width="11.28515625" customWidth="1"/>
    <col min="13" max="13" width="12.28515625" customWidth="1"/>
    <col min="16" max="16" width="11.85546875" customWidth="1"/>
  </cols>
  <sheetData>
    <row r="1" spans="1:21">
      <c r="B1" s="394" t="s">
        <v>250</v>
      </c>
      <c r="C1" s="367"/>
    </row>
    <row r="2" spans="1:21">
      <c r="A2" s="69"/>
      <c r="B2" s="58" t="s">
        <v>120</v>
      </c>
      <c r="C2" s="58"/>
      <c r="D2" s="58"/>
      <c r="E2" s="58"/>
      <c r="K2" s="190"/>
      <c r="L2" s="78"/>
      <c r="U2" s="75"/>
    </row>
    <row r="3" spans="1:21">
      <c r="A3" s="59"/>
      <c r="K3" s="448"/>
      <c r="L3" s="448"/>
      <c r="M3" s="448"/>
      <c r="N3" s="448"/>
      <c r="O3" s="448"/>
      <c r="P3" s="448"/>
      <c r="Q3" s="448"/>
      <c r="R3" s="448"/>
      <c r="S3" s="448"/>
      <c r="T3" s="448"/>
      <c r="U3" s="75"/>
    </row>
    <row r="4" spans="1:21">
      <c r="B4" s="60"/>
      <c r="C4" s="60"/>
      <c r="D4" s="60"/>
      <c r="E4" s="60"/>
      <c r="F4" s="698" t="s">
        <v>124</v>
      </c>
      <c r="G4" s="699"/>
      <c r="H4" s="699"/>
      <c r="K4" s="448"/>
      <c r="L4" s="448"/>
      <c r="M4" s="448"/>
      <c r="N4" s="448"/>
      <c r="O4" s="448"/>
      <c r="P4" s="448"/>
      <c r="Q4" s="448"/>
      <c r="R4" s="448"/>
      <c r="S4" s="448"/>
      <c r="T4" s="448"/>
      <c r="U4" s="72"/>
    </row>
    <row r="5" spans="1:21" ht="35.25" customHeight="1">
      <c r="B5" s="61" t="s">
        <v>121</v>
      </c>
      <c r="C5" s="62" t="s">
        <v>122</v>
      </c>
      <c r="D5" s="63" t="s">
        <v>123</v>
      </c>
      <c r="E5" s="63" t="s">
        <v>165</v>
      </c>
      <c r="F5" s="61" t="s">
        <v>125</v>
      </c>
      <c r="G5" s="61" t="s">
        <v>126</v>
      </c>
      <c r="H5" s="61" t="s">
        <v>127</v>
      </c>
      <c r="K5" s="448"/>
      <c r="L5" s="448"/>
      <c r="M5" s="448"/>
      <c r="N5" s="448"/>
      <c r="O5" s="448"/>
      <c r="P5" s="448"/>
      <c r="Q5" s="448"/>
      <c r="R5" s="448"/>
      <c r="S5" s="448"/>
      <c r="T5" s="448"/>
      <c r="U5" s="76"/>
    </row>
    <row r="6" spans="1:21" ht="39.75">
      <c r="B6" s="68" t="s">
        <v>164</v>
      </c>
      <c r="C6" s="65">
        <v>7.0000000000000007E-2</v>
      </c>
      <c r="D6" s="66">
        <v>0.03</v>
      </c>
      <c r="E6" s="64" t="s">
        <v>128</v>
      </c>
      <c r="F6" s="64" t="s">
        <v>129</v>
      </c>
      <c r="G6" s="64" t="s">
        <v>130</v>
      </c>
      <c r="H6" s="64" t="s">
        <v>131</v>
      </c>
      <c r="U6" s="71"/>
    </row>
    <row r="7" spans="1:21" ht="25.5">
      <c r="B7" s="64" t="s">
        <v>132</v>
      </c>
      <c r="C7" s="695">
        <v>0.11</v>
      </c>
      <c r="D7" s="696">
        <v>0.03</v>
      </c>
      <c r="E7" s="697" t="s">
        <v>134</v>
      </c>
      <c r="F7" s="697" t="s">
        <v>129</v>
      </c>
      <c r="G7" s="697" t="s">
        <v>130</v>
      </c>
      <c r="H7" s="697" t="s">
        <v>131</v>
      </c>
      <c r="U7" s="71"/>
    </row>
    <row r="8" spans="1:21">
      <c r="B8" s="64" t="s">
        <v>133</v>
      </c>
      <c r="C8" s="695"/>
      <c r="D8" s="696"/>
      <c r="E8" s="697"/>
      <c r="F8" s="697"/>
      <c r="G8" s="697"/>
      <c r="H8" s="697"/>
      <c r="U8" s="71"/>
    </row>
    <row r="9" spans="1:21" ht="25.5">
      <c r="B9" s="64" t="s">
        <v>135</v>
      </c>
      <c r="C9" s="695">
        <v>0.15</v>
      </c>
      <c r="D9" s="696">
        <v>0.03</v>
      </c>
      <c r="E9" s="697" t="s">
        <v>134</v>
      </c>
      <c r="F9" s="697" t="s">
        <v>129</v>
      </c>
      <c r="G9" s="697" t="s">
        <v>130</v>
      </c>
      <c r="H9" s="697" t="s">
        <v>131</v>
      </c>
      <c r="U9" s="73"/>
    </row>
    <row r="10" spans="1:21">
      <c r="B10" s="64" t="s">
        <v>136</v>
      </c>
      <c r="C10" s="695"/>
      <c r="D10" s="696"/>
      <c r="E10" s="697"/>
      <c r="F10" s="697"/>
      <c r="G10" s="697"/>
      <c r="H10" s="697"/>
      <c r="U10" s="71"/>
    </row>
    <row r="11" spans="1:21" ht="38.25">
      <c r="B11" s="64" t="s">
        <v>137</v>
      </c>
      <c r="C11" s="65">
        <v>0.25</v>
      </c>
      <c r="D11" s="66">
        <v>0.08</v>
      </c>
      <c r="E11" s="64" t="s">
        <v>134</v>
      </c>
      <c r="F11" s="64" t="s">
        <v>130</v>
      </c>
      <c r="G11" s="64" t="s">
        <v>131</v>
      </c>
      <c r="H11" s="64" t="s">
        <v>138</v>
      </c>
      <c r="K11" s="190" t="s">
        <v>204</v>
      </c>
      <c r="U11" s="71"/>
    </row>
    <row r="12" spans="1:21" ht="39" thickBot="1">
      <c r="B12" s="64" t="s">
        <v>139</v>
      </c>
      <c r="C12" s="65">
        <v>0.45</v>
      </c>
      <c r="D12" s="66">
        <v>0.08</v>
      </c>
      <c r="E12" s="64" t="s">
        <v>134</v>
      </c>
      <c r="F12" s="64" t="s">
        <v>130</v>
      </c>
      <c r="G12" s="64" t="s">
        <v>131</v>
      </c>
      <c r="H12" s="64" t="s">
        <v>138</v>
      </c>
      <c r="K12" s="367" t="s">
        <v>435</v>
      </c>
      <c r="U12" s="73"/>
    </row>
    <row r="13" spans="1:21" ht="39" thickBot="1">
      <c r="B13" s="64" t="s">
        <v>140</v>
      </c>
      <c r="C13" s="65">
        <v>0.65</v>
      </c>
      <c r="D13" s="66">
        <v>0.08</v>
      </c>
      <c r="E13" s="64" t="s">
        <v>134</v>
      </c>
      <c r="F13" s="64" t="s">
        <v>130</v>
      </c>
      <c r="G13" s="64" t="s">
        <v>131</v>
      </c>
      <c r="H13" s="64" t="s">
        <v>138</v>
      </c>
      <c r="K13" s="79" t="s">
        <v>170</v>
      </c>
      <c r="L13" s="80" t="s">
        <v>171</v>
      </c>
      <c r="M13" s="80" t="s">
        <v>172</v>
      </c>
      <c r="N13" s="80" t="s">
        <v>173</v>
      </c>
      <c r="O13" s="80" t="s">
        <v>174</v>
      </c>
      <c r="P13" s="80" t="s">
        <v>175</v>
      </c>
      <c r="Q13" s="80" t="s">
        <v>176</v>
      </c>
      <c r="R13" s="80" t="s">
        <v>177</v>
      </c>
      <c r="S13" s="80" t="s">
        <v>191</v>
      </c>
      <c r="T13" s="80" t="s">
        <v>178</v>
      </c>
      <c r="U13" s="71"/>
    </row>
    <row r="14" spans="1:21" ht="39" thickBot="1">
      <c r="B14" s="64" t="s">
        <v>141</v>
      </c>
      <c r="C14" s="65">
        <v>0.2</v>
      </c>
      <c r="D14" s="66">
        <v>0.08</v>
      </c>
      <c r="E14" s="64" t="s">
        <v>134</v>
      </c>
      <c r="F14" s="64" t="s">
        <v>130</v>
      </c>
      <c r="G14" s="64" t="s">
        <v>131</v>
      </c>
      <c r="H14" s="64" t="s">
        <v>138</v>
      </c>
      <c r="K14" s="100" t="s">
        <v>434</v>
      </c>
      <c r="L14" s="82">
        <v>14800</v>
      </c>
      <c r="M14" s="82">
        <v>675</v>
      </c>
      <c r="N14" s="82">
        <v>3500</v>
      </c>
      <c r="O14" s="82">
        <v>1430</v>
      </c>
      <c r="P14" s="82">
        <v>4470</v>
      </c>
      <c r="Q14" s="82">
        <v>124</v>
      </c>
      <c r="R14" s="82">
        <v>8830</v>
      </c>
      <c r="S14" s="82">
        <v>0</v>
      </c>
      <c r="T14" s="83"/>
      <c r="U14" s="73"/>
    </row>
    <row r="15" spans="1:21" ht="39" thickBot="1">
      <c r="B15" s="64" t="s">
        <v>142</v>
      </c>
      <c r="C15" s="65">
        <v>0.3</v>
      </c>
      <c r="D15" s="66">
        <v>0.08</v>
      </c>
      <c r="E15" s="64" t="s">
        <v>134</v>
      </c>
      <c r="F15" s="64" t="s">
        <v>130</v>
      </c>
      <c r="G15" s="64" t="s">
        <v>131</v>
      </c>
      <c r="H15" s="64" t="s">
        <v>138</v>
      </c>
      <c r="K15" s="81" t="s">
        <v>179</v>
      </c>
      <c r="L15" s="84">
        <v>1</v>
      </c>
      <c r="M15" s="82"/>
      <c r="N15" s="82"/>
      <c r="O15" s="82"/>
      <c r="P15" s="82"/>
      <c r="Q15" s="82"/>
      <c r="R15" s="82"/>
      <c r="S15" s="82"/>
      <c r="T15" s="83">
        <v>14800</v>
      </c>
      <c r="U15" s="71"/>
    </row>
    <row r="16" spans="1:21" ht="39" thickBot="1">
      <c r="B16" s="64" t="s">
        <v>143</v>
      </c>
      <c r="C16" s="65">
        <v>0.45</v>
      </c>
      <c r="D16" s="66">
        <v>0.08</v>
      </c>
      <c r="E16" s="64" t="s">
        <v>134</v>
      </c>
      <c r="F16" s="64" t="s">
        <v>130</v>
      </c>
      <c r="G16" s="64" t="s">
        <v>131</v>
      </c>
      <c r="H16" s="64" t="s">
        <v>138</v>
      </c>
      <c r="K16" s="81" t="s">
        <v>193</v>
      </c>
      <c r="L16" s="84"/>
      <c r="M16" s="82"/>
      <c r="N16" s="82"/>
      <c r="O16" s="82"/>
      <c r="P16" s="82"/>
      <c r="Q16" s="82"/>
      <c r="R16" s="82"/>
      <c r="S16" s="84">
        <v>1</v>
      </c>
      <c r="T16" s="83">
        <v>1810</v>
      </c>
      <c r="U16" s="71"/>
    </row>
    <row r="17" spans="2:21" ht="26.25" thickBot="1">
      <c r="B17" s="64" t="s">
        <v>144</v>
      </c>
      <c r="C17" s="65">
        <v>0.04</v>
      </c>
      <c r="D17" s="66">
        <v>0.03</v>
      </c>
      <c r="E17" s="64" t="s">
        <v>134</v>
      </c>
      <c r="F17" s="64" t="s">
        <v>129</v>
      </c>
      <c r="G17" s="64" t="s">
        <v>130</v>
      </c>
      <c r="H17" s="64" t="s">
        <v>131</v>
      </c>
      <c r="K17" s="81" t="s">
        <v>180</v>
      </c>
      <c r="L17" s="82"/>
      <c r="M17" s="82"/>
      <c r="N17" s="82"/>
      <c r="O17" s="84">
        <v>1</v>
      </c>
      <c r="P17" s="82"/>
      <c r="Q17" s="82"/>
      <c r="R17" s="82"/>
      <c r="S17" s="82"/>
      <c r="T17" s="83">
        <v>1430</v>
      </c>
      <c r="U17" s="71"/>
    </row>
    <row r="18" spans="2:21" ht="34.5" thickBot="1">
      <c r="B18" s="64" t="s">
        <v>145</v>
      </c>
      <c r="C18" s="65">
        <v>0.17</v>
      </c>
      <c r="D18" s="66">
        <v>0.03</v>
      </c>
      <c r="E18" s="64" t="s">
        <v>134</v>
      </c>
      <c r="F18" s="64" t="s">
        <v>129</v>
      </c>
      <c r="G18" s="64" t="s">
        <v>130</v>
      </c>
      <c r="H18" s="64" t="s">
        <v>131</v>
      </c>
      <c r="K18" s="81" t="s">
        <v>181</v>
      </c>
      <c r="L18" s="82"/>
      <c r="M18" s="82"/>
      <c r="N18" s="82"/>
      <c r="O18" s="82"/>
      <c r="P18" s="82"/>
      <c r="Q18" s="82"/>
      <c r="R18" s="84">
        <v>0.39</v>
      </c>
      <c r="S18" s="84">
        <v>0.61</v>
      </c>
      <c r="T18" s="83">
        <v>3444</v>
      </c>
      <c r="U18" s="71"/>
    </row>
    <row r="19" spans="2:21" ht="51.75" thickBot="1">
      <c r="B19" s="64" t="s">
        <v>146</v>
      </c>
      <c r="C19" s="65" t="s">
        <v>147</v>
      </c>
      <c r="D19" s="66">
        <v>0.01</v>
      </c>
      <c r="E19" s="67">
        <v>5.0000000000000001E-3</v>
      </c>
      <c r="F19" s="64" t="s">
        <v>130</v>
      </c>
      <c r="G19" s="64" t="s">
        <v>131</v>
      </c>
      <c r="H19" s="64" t="s">
        <v>138</v>
      </c>
      <c r="K19" s="81" t="s">
        <v>182</v>
      </c>
      <c r="L19" s="82"/>
      <c r="M19" s="82"/>
      <c r="N19" s="84">
        <v>0.44</v>
      </c>
      <c r="O19" s="84">
        <v>0.04</v>
      </c>
      <c r="P19" s="84">
        <v>0.52</v>
      </c>
      <c r="Q19" s="82"/>
      <c r="R19" s="82"/>
      <c r="S19" s="82"/>
      <c r="T19" s="83">
        <v>3922</v>
      </c>
    </row>
    <row r="20" spans="2:21" ht="39" thickBot="1">
      <c r="B20" s="64" t="s">
        <v>148</v>
      </c>
      <c r="C20" s="695" t="s">
        <v>150</v>
      </c>
      <c r="D20" s="696">
        <v>0.03</v>
      </c>
      <c r="E20" s="700">
        <v>5.0000000000000001E-3</v>
      </c>
      <c r="F20" s="697" t="s">
        <v>130</v>
      </c>
      <c r="G20" s="697" t="s">
        <v>131</v>
      </c>
      <c r="H20" s="697" t="s">
        <v>138</v>
      </c>
      <c r="K20" s="81" t="s">
        <v>183</v>
      </c>
      <c r="L20" s="82"/>
      <c r="M20" s="84">
        <v>0.23</v>
      </c>
      <c r="N20" s="84">
        <v>0.25</v>
      </c>
      <c r="O20" s="84">
        <v>0.52</v>
      </c>
      <c r="P20" s="82"/>
      <c r="Q20" s="82"/>
      <c r="R20" s="82"/>
      <c r="S20" s="82"/>
      <c r="T20" s="83">
        <v>1774</v>
      </c>
    </row>
    <row r="21" spans="2:21" ht="34.5" thickBot="1">
      <c r="B21" s="64" t="s">
        <v>149</v>
      </c>
      <c r="C21" s="695"/>
      <c r="D21" s="696"/>
      <c r="E21" s="700"/>
      <c r="F21" s="697"/>
      <c r="G21" s="697"/>
      <c r="H21" s="697"/>
      <c r="K21" s="81" t="s">
        <v>184</v>
      </c>
      <c r="L21" s="82"/>
      <c r="M21" s="82"/>
      <c r="N21" s="84">
        <v>7.0000000000000007E-2</v>
      </c>
      <c r="O21" s="82"/>
      <c r="P21" s="84">
        <v>0.46</v>
      </c>
      <c r="Q21" s="82"/>
      <c r="R21" s="82"/>
      <c r="S21" s="84">
        <v>0.47</v>
      </c>
      <c r="T21" s="83">
        <v>2301</v>
      </c>
    </row>
    <row r="22" spans="2:21" ht="26.25" thickBot="1">
      <c r="B22" s="64" t="s">
        <v>151</v>
      </c>
      <c r="C22" s="695" t="s">
        <v>153</v>
      </c>
      <c r="D22" s="697" t="s">
        <v>154</v>
      </c>
      <c r="E22" s="697" t="s">
        <v>154</v>
      </c>
      <c r="F22" s="697" t="s">
        <v>130</v>
      </c>
      <c r="G22" s="697" t="s">
        <v>155</v>
      </c>
      <c r="H22" s="697" t="s">
        <v>155</v>
      </c>
      <c r="K22" s="81" t="s">
        <v>185</v>
      </c>
      <c r="L22" s="82"/>
      <c r="M22" s="84">
        <v>0.5</v>
      </c>
      <c r="N22" s="84">
        <v>0.5</v>
      </c>
      <c r="O22" s="82"/>
      <c r="P22" s="82"/>
      <c r="Q22" s="82"/>
      <c r="R22" s="82"/>
      <c r="S22" s="82"/>
      <c r="T22" s="83">
        <v>2088</v>
      </c>
    </row>
    <row r="23" spans="2:21" ht="45.75" thickBot="1">
      <c r="B23" s="64" t="s">
        <v>152</v>
      </c>
      <c r="C23" s="695"/>
      <c r="D23" s="697"/>
      <c r="E23" s="697"/>
      <c r="F23" s="697"/>
      <c r="G23" s="697"/>
      <c r="H23" s="697"/>
      <c r="K23" s="81" t="s">
        <v>186</v>
      </c>
      <c r="L23" s="82"/>
      <c r="M23" s="82"/>
      <c r="N23" s="82"/>
      <c r="O23" s="84">
        <v>0.88</v>
      </c>
      <c r="P23" s="82"/>
      <c r="Q23" s="82"/>
      <c r="R23" s="84">
        <v>0.09</v>
      </c>
      <c r="S23" s="84">
        <v>0.03</v>
      </c>
      <c r="T23" s="83">
        <v>2053</v>
      </c>
    </row>
    <row r="24" spans="2:21" ht="45.75" thickBot="1">
      <c r="B24" s="64" t="s">
        <v>156</v>
      </c>
      <c r="C24" s="65">
        <v>0.7</v>
      </c>
      <c r="D24" s="66">
        <v>0.1</v>
      </c>
      <c r="E24" s="64" t="s">
        <v>134</v>
      </c>
      <c r="F24" s="64" t="s">
        <v>129</v>
      </c>
      <c r="G24" s="64" t="s">
        <v>130</v>
      </c>
      <c r="H24" s="64" t="s">
        <v>131</v>
      </c>
      <c r="J24" s="75"/>
      <c r="K24" s="81" t="s">
        <v>187</v>
      </c>
      <c r="L24" s="82"/>
      <c r="M24" s="82"/>
      <c r="N24" s="82"/>
      <c r="O24" s="84">
        <v>0.59</v>
      </c>
      <c r="P24" s="82"/>
      <c r="Q24" s="82"/>
      <c r="R24" s="82"/>
      <c r="S24" s="84">
        <v>0.41</v>
      </c>
      <c r="T24" s="83">
        <v>844</v>
      </c>
    </row>
    <row r="25" spans="2:21" ht="45.75" thickBot="1">
      <c r="B25" s="64" t="s">
        <v>157</v>
      </c>
      <c r="C25" s="65">
        <v>1.2</v>
      </c>
      <c r="D25" s="66">
        <v>0.1</v>
      </c>
      <c r="E25" s="64" t="s">
        <v>134</v>
      </c>
      <c r="F25" s="64" t="s">
        <v>130</v>
      </c>
      <c r="G25" s="64" t="s">
        <v>131</v>
      </c>
      <c r="H25" s="64" t="s">
        <v>138</v>
      </c>
      <c r="J25" s="75"/>
      <c r="K25" s="81" t="s">
        <v>188</v>
      </c>
      <c r="L25" s="82"/>
      <c r="M25" s="82"/>
      <c r="N25" s="85">
        <v>0.46600000000000003</v>
      </c>
      <c r="O25" s="84">
        <v>0.5</v>
      </c>
      <c r="P25" s="82"/>
      <c r="Q25" s="82"/>
      <c r="R25" s="82"/>
      <c r="S25" s="85">
        <v>3.4000000000000002E-2</v>
      </c>
      <c r="T25" s="83">
        <v>2346</v>
      </c>
    </row>
    <row r="26" spans="2:21" ht="45.75" thickBot="1">
      <c r="B26" s="64" t="s">
        <v>158</v>
      </c>
      <c r="C26" s="65" t="s">
        <v>159</v>
      </c>
      <c r="D26" s="66">
        <v>0.1</v>
      </c>
      <c r="E26" s="64" t="s">
        <v>134</v>
      </c>
      <c r="F26" s="64" t="s">
        <v>130</v>
      </c>
      <c r="G26" s="64" t="s">
        <v>131</v>
      </c>
      <c r="H26" s="64" t="s">
        <v>138</v>
      </c>
      <c r="J26" s="73"/>
      <c r="K26" s="81" t="s">
        <v>189</v>
      </c>
      <c r="L26" s="82"/>
      <c r="M26" s="82"/>
      <c r="N26" s="85">
        <v>0.85099999999999998</v>
      </c>
      <c r="O26" s="85">
        <v>0.115</v>
      </c>
      <c r="P26" s="82"/>
      <c r="Q26" s="82"/>
      <c r="R26" s="82"/>
      <c r="S26" s="85">
        <v>3.4000000000000002E-2</v>
      </c>
      <c r="T26" s="83">
        <v>3143</v>
      </c>
    </row>
    <row r="27" spans="2:21" ht="34.5" thickBot="1">
      <c r="B27" s="64" t="s">
        <v>160</v>
      </c>
      <c r="C27" s="65">
        <v>10</v>
      </c>
      <c r="D27" s="66">
        <v>0.25</v>
      </c>
      <c r="E27" s="67">
        <v>5.0000000000000001E-3</v>
      </c>
      <c r="F27" s="64" t="s">
        <v>130</v>
      </c>
      <c r="G27" s="64" t="s">
        <v>131</v>
      </c>
      <c r="H27" s="64" t="s">
        <v>155</v>
      </c>
      <c r="J27" s="71"/>
      <c r="K27" s="81" t="s">
        <v>190</v>
      </c>
      <c r="L27" s="82"/>
      <c r="M27" s="82"/>
      <c r="N27" s="84">
        <v>0.5</v>
      </c>
      <c r="O27" s="82"/>
      <c r="P27" s="84">
        <v>0.5</v>
      </c>
      <c r="Q27" s="82"/>
      <c r="R27" s="82"/>
      <c r="S27" s="82"/>
      <c r="T27" s="83">
        <v>3985</v>
      </c>
    </row>
    <row r="28" spans="2:21" ht="25.5">
      <c r="B28" s="64" t="s">
        <v>161</v>
      </c>
      <c r="C28" s="65">
        <v>6</v>
      </c>
      <c r="D28" s="66">
        <v>0.25</v>
      </c>
      <c r="E28" s="67">
        <v>5.0000000000000001E-3</v>
      </c>
      <c r="F28" s="64" t="s">
        <v>130</v>
      </c>
      <c r="G28" s="64" t="s">
        <v>131</v>
      </c>
      <c r="H28" s="64" t="s">
        <v>155</v>
      </c>
      <c r="J28" s="73"/>
      <c r="K28" s="703" t="s">
        <v>421</v>
      </c>
      <c r="L28" s="703"/>
      <c r="M28" s="703"/>
      <c r="N28" s="703"/>
      <c r="O28" s="703"/>
      <c r="P28" s="703"/>
      <c r="Q28" s="703"/>
      <c r="R28" s="703"/>
      <c r="S28" s="703"/>
      <c r="T28" s="703"/>
    </row>
    <row r="29" spans="2:21" ht="38.25">
      <c r="B29" s="64" t="s">
        <v>162</v>
      </c>
      <c r="C29" s="65">
        <v>2.5</v>
      </c>
      <c r="D29" s="66">
        <v>0.25</v>
      </c>
      <c r="E29" s="67">
        <v>5.0000000000000001E-3</v>
      </c>
      <c r="F29" s="64" t="s">
        <v>130</v>
      </c>
      <c r="G29" s="64" t="s">
        <v>131</v>
      </c>
      <c r="H29" s="64" t="s">
        <v>155</v>
      </c>
      <c r="J29" s="77"/>
      <c r="K29" s="701" t="s">
        <v>440</v>
      </c>
      <c r="L29" s="702"/>
      <c r="M29" s="702"/>
      <c r="N29" s="702"/>
      <c r="O29" s="702"/>
      <c r="P29" s="702"/>
      <c r="Q29" s="702"/>
      <c r="R29" s="702"/>
      <c r="S29" s="702"/>
      <c r="T29" s="702"/>
    </row>
    <row r="30" spans="2:21" ht="25.5">
      <c r="B30" s="64" t="s">
        <v>163</v>
      </c>
      <c r="C30" s="65">
        <v>5.5</v>
      </c>
      <c r="D30" s="66">
        <v>0.25</v>
      </c>
      <c r="E30" s="67">
        <v>5.0000000000000001E-3</v>
      </c>
      <c r="F30" s="64" t="s">
        <v>130</v>
      </c>
      <c r="G30" s="64" t="s">
        <v>131</v>
      </c>
      <c r="H30" s="64" t="s">
        <v>155</v>
      </c>
      <c r="J30" s="77"/>
      <c r="K30" s="71"/>
      <c r="L30" s="71"/>
      <c r="M30" s="77"/>
      <c r="N30" s="74"/>
    </row>
    <row r="31" spans="2:21" ht="25.5">
      <c r="B31" s="64" t="s">
        <v>167</v>
      </c>
      <c r="C31" s="65">
        <v>3</v>
      </c>
      <c r="D31" s="66">
        <v>0.25</v>
      </c>
      <c r="E31" s="67">
        <v>5.0000000000000001E-3</v>
      </c>
      <c r="F31" s="64" t="s">
        <v>130</v>
      </c>
      <c r="G31" s="64" t="s">
        <v>131</v>
      </c>
      <c r="H31" s="64" t="s">
        <v>155</v>
      </c>
      <c r="L31" s="71"/>
      <c r="M31" s="77"/>
      <c r="N31" s="71"/>
      <c r="O31" s="77"/>
      <c r="P31" s="70"/>
    </row>
    <row r="32" spans="2:21" ht="38.25">
      <c r="B32" s="64" t="s">
        <v>168</v>
      </c>
      <c r="C32" s="64" t="s">
        <v>154</v>
      </c>
      <c r="D32" s="64" t="s">
        <v>154</v>
      </c>
      <c r="E32" s="64" t="s">
        <v>154</v>
      </c>
      <c r="F32" s="64" t="s">
        <v>130</v>
      </c>
      <c r="G32" s="64" t="s">
        <v>155</v>
      </c>
      <c r="H32" s="64" t="s">
        <v>155</v>
      </c>
    </row>
    <row r="33" spans="2:16" ht="25.5">
      <c r="B33" s="64" t="s">
        <v>169</v>
      </c>
      <c r="C33" s="64" t="s">
        <v>154</v>
      </c>
      <c r="D33" s="64" t="s">
        <v>154</v>
      </c>
      <c r="E33" s="64" t="s">
        <v>154</v>
      </c>
      <c r="F33" s="64" t="s">
        <v>130</v>
      </c>
      <c r="G33" s="64" t="s">
        <v>155</v>
      </c>
      <c r="H33" s="64" t="s">
        <v>155</v>
      </c>
    </row>
    <row r="34" spans="2:16" ht="38.25" customHeight="1">
      <c r="B34" s="707" t="s">
        <v>366</v>
      </c>
      <c r="C34" s="708"/>
      <c r="D34" s="708"/>
      <c r="E34" s="708"/>
      <c r="F34" s="708"/>
      <c r="G34" s="708"/>
      <c r="H34" s="709"/>
    </row>
    <row r="35" spans="2:16" ht="36.75" customHeight="1">
      <c r="B35" s="704" t="s">
        <v>166</v>
      </c>
      <c r="C35" s="705"/>
      <c r="D35" s="705"/>
      <c r="E35" s="705"/>
      <c r="F35" s="705"/>
      <c r="G35" s="705"/>
      <c r="H35" s="706"/>
    </row>
    <row r="43" spans="2:16" ht="36" customHeight="1"/>
    <row r="46" spans="2:16">
      <c r="L46" s="71"/>
      <c r="M46" s="71"/>
      <c r="N46" s="71"/>
      <c r="O46" s="71"/>
      <c r="P46" s="70"/>
    </row>
    <row r="47" spans="2:16">
      <c r="P47" s="70"/>
    </row>
    <row r="48" spans="2:16">
      <c r="P48" s="70"/>
    </row>
    <row r="49" spans="16:16">
      <c r="P49" s="70"/>
    </row>
    <row r="50" spans="16:16">
      <c r="P50" s="70"/>
    </row>
    <row r="51" spans="16:16">
      <c r="P51" s="70"/>
    </row>
    <row r="52" spans="16:16">
      <c r="P52" s="70"/>
    </row>
    <row r="53" spans="16:16">
      <c r="P53" s="70"/>
    </row>
    <row r="54" spans="16:16">
      <c r="P54" s="70"/>
    </row>
  </sheetData>
  <mergeCells count="29">
    <mergeCell ref="K29:T29"/>
    <mergeCell ref="K28:T28"/>
    <mergeCell ref="C20:C21"/>
    <mergeCell ref="B35:H35"/>
    <mergeCell ref="B34:H34"/>
    <mergeCell ref="C22:C23"/>
    <mergeCell ref="D22:D23"/>
    <mergeCell ref="E22:E23"/>
    <mergeCell ref="F22:F23"/>
    <mergeCell ref="G22:G23"/>
    <mergeCell ref="H22:H23"/>
    <mergeCell ref="F4:H4"/>
    <mergeCell ref="G9:G10"/>
    <mergeCell ref="H9:H10"/>
    <mergeCell ref="D20:D21"/>
    <mergeCell ref="E20:E21"/>
    <mergeCell ref="F20:F21"/>
    <mergeCell ref="G20:G21"/>
    <mergeCell ref="H20:H21"/>
    <mergeCell ref="C9:C10"/>
    <mergeCell ref="D9:D10"/>
    <mergeCell ref="E9:E10"/>
    <mergeCell ref="F9:F10"/>
    <mergeCell ref="H7:H8"/>
    <mergeCell ref="C7:C8"/>
    <mergeCell ref="D7:D8"/>
    <mergeCell ref="E7:E8"/>
    <mergeCell ref="F7:F8"/>
    <mergeCell ref="G7:G8"/>
  </mergeCells>
  <pageMargins left="0.70866141732283472" right="0.70866141732283472" top="0.74803149606299213" bottom="0.74803149606299213" header="0.31496062992125984" footer="0.31496062992125984"/>
  <pageSetup paperSize="8" scale="53"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U101"/>
  <sheetViews>
    <sheetView zoomScale="85" zoomScaleNormal="85" workbookViewId="0">
      <selection activeCell="D21" sqref="D21"/>
    </sheetView>
  </sheetViews>
  <sheetFormatPr defaultColWidth="9.140625" defaultRowHeight="12.75"/>
  <cols>
    <col min="1" max="1" width="9.140625" style="139"/>
    <col min="2" max="2" width="28.42578125" style="139" customWidth="1"/>
    <col min="3" max="3" width="19.42578125" style="139" customWidth="1"/>
    <col min="4" max="4" width="23.5703125" style="139" customWidth="1"/>
    <col min="5" max="5" width="21.42578125" style="139" customWidth="1"/>
    <col min="6" max="6" width="14.5703125" style="139" customWidth="1"/>
    <col min="7" max="7" width="11.140625" style="139" customWidth="1"/>
    <col min="8" max="8" width="13.5703125" style="139" customWidth="1"/>
    <col min="9" max="9" width="15.7109375" style="139" customWidth="1"/>
    <col min="10" max="10" width="17" style="139" customWidth="1"/>
    <col min="11" max="11" width="21.140625" style="139" customWidth="1"/>
    <col min="12" max="13" width="9.140625" style="139"/>
    <col min="14" max="14" width="17.42578125" style="139" bestFit="1" customWidth="1"/>
    <col min="15" max="16384" width="9.140625" style="139"/>
  </cols>
  <sheetData>
    <row r="1" spans="1:21">
      <c r="B1" s="102" t="s">
        <v>249</v>
      </c>
      <c r="C1" s="101"/>
      <c r="D1" s="162"/>
      <c r="H1" s="119"/>
      <c r="I1" s="259"/>
    </row>
    <row r="2" spans="1:21">
      <c r="A2" s="102"/>
      <c r="B2" s="101"/>
      <c r="C2" s="101"/>
      <c r="D2" s="162"/>
      <c r="H2" s="119"/>
      <c r="I2" s="260"/>
    </row>
    <row r="3" spans="1:21">
      <c r="B3" s="191" t="s">
        <v>451</v>
      </c>
      <c r="H3" s="119"/>
      <c r="I3" s="259"/>
    </row>
    <row r="4" spans="1:21" ht="44.25" customHeight="1">
      <c r="B4" s="140" t="s">
        <v>222</v>
      </c>
      <c r="C4" s="140" t="s">
        <v>0</v>
      </c>
      <c r="D4" s="140" t="s">
        <v>2</v>
      </c>
      <c r="E4" s="141" t="s">
        <v>3</v>
      </c>
      <c r="H4" s="120"/>
      <c r="I4" s="259"/>
    </row>
    <row r="5" spans="1:21">
      <c r="B5" s="512">
        <v>2013</v>
      </c>
      <c r="C5" s="193" t="s">
        <v>27</v>
      </c>
      <c r="D5" s="142" t="s">
        <v>9</v>
      </c>
      <c r="E5" s="421">
        <f>C16</f>
        <v>0.13834511587480472</v>
      </c>
      <c r="H5" s="119"/>
      <c r="I5" s="261"/>
    </row>
    <row r="6" spans="1:21">
      <c r="B6" s="150"/>
      <c r="C6" s="194"/>
      <c r="D6" s="155"/>
      <c r="E6" s="192"/>
    </row>
    <row r="7" spans="1:21" ht="13.5" thickBot="1">
      <c r="A7" s="143" t="s">
        <v>221</v>
      </c>
    </row>
    <row r="8" spans="1:21">
      <c r="B8" s="144" t="s">
        <v>28</v>
      </c>
      <c r="C8" s="145" t="s">
        <v>427</v>
      </c>
      <c r="D8" s="146"/>
      <c r="E8" s="146"/>
      <c r="F8" s="146"/>
      <c r="G8" s="146"/>
      <c r="H8" s="146"/>
      <c r="I8" s="146"/>
      <c r="J8" s="146"/>
      <c r="K8" s="147"/>
      <c r="L8" s="150"/>
      <c r="M8" s="150"/>
      <c r="N8" s="150"/>
      <c r="O8" s="150"/>
      <c r="P8" s="150"/>
    </row>
    <row r="9" spans="1:21" ht="15.75">
      <c r="B9" s="148" t="s">
        <v>29</v>
      </c>
      <c r="C9" s="149" t="s">
        <v>322</v>
      </c>
      <c r="D9" s="444"/>
      <c r="E9" s="444"/>
      <c r="F9" s="444"/>
      <c r="G9" s="444"/>
      <c r="H9" s="444"/>
      <c r="I9" s="444"/>
      <c r="J9" s="444"/>
      <c r="K9" s="151"/>
      <c r="L9" s="150"/>
      <c r="M9" s="150"/>
      <c r="N9" s="150"/>
      <c r="O9" s="150"/>
      <c r="P9" s="150"/>
    </row>
    <row r="10" spans="1:21">
      <c r="B10" s="148"/>
      <c r="C10" s="149" t="s">
        <v>442</v>
      </c>
      <c r="D10" s="444"/>
      <c r="E10" s="444"/>
      <c r="F10" s="444"/>
      <c r="G10" s="444"/>
      <c r="H10" s="444"/>
      <c r="I10" s="444"/>
      <c r="J10" s="444"/>
      <c r="K10" s="151"/>
      <c r="L10" s="150"/>
      <c r="M10" s="150"/>
      <c r="N10" s="150"/>
      <c r="O10" s="150"/>
      <c r="P10" s="150"/>
    </row>
    <row r="11" spans="1:21">
      <c r="B11" s="152"/>
      <c r="C11" s="444"/>
      <c r="D11" s="444"/>
      <c r="E11" s="153" t="s">
        <v>43</v>
      </c>
      <c r="F11" s="444"/>
      <c r="G11" s="444"/>
      <c r="H11" s="444"/>
      <c r="I11" s="444"/>
      <c r="J11" s="444"/>
      <c r="K11" s="151"/>
      <c r="L11" s="150"/>
      <c r="M11" s="150"/>
      <c r="N11" s="150"/>
      <c r="O11" s="150"/>
      <c r="P11" s="150"/>
    </row>
    <row r="12" spans="1:21" ht="42" customHeight="1">
      <c r="B12" s="154" t="s">
        <v>238</v>
      </c>
      <c r="C12" s="513">
        <v>5043.0689663304493</v>
      </c>
      <c r="D12" s="170" t="s">
        <v>33</v>
      </c>
      <c r="E12" s="337" t="s">
        <v>385</v>
      </c>
      <c r="F12" s="444"/>
      <c r="G12" s="167"/>
      <c r="H12" s="168"/>
      <c r="I12" s="168"/>
      <c r="J12" s="168"/>
      <c r="K12" s="169"/>
      <c r="L12" s="168"/>
      <c r="M12" s="168"/>
      <c r="N12" s="168"/>
      <c r="O12" s="168"/>
      <c r="P12" s="168"/>
      <c r="Q12" s="162"/>
      <c r="R12" s="162"/>
      <c r="S12" s="162"/>
      <c r="T12" s="162"/>
      <c r="U12" s="162"/>
    </row>
    <row r="13" spans="1:21">
      <c r="B13" s="156" t="s">
        <v>30</v>
      </c>
      <c r="C13" s="307">
        <v>749.02599999999995</v>
      </c>
      <c r="D13" s="170" t="s">
        <v>33</v>
      </c>
      <c r="E13" s="337" t="s">
        <v>385</v>
      </c>
      <c r="F13" s="444"/>
      <c r="G13" s="167"/>
      <c r="H13" s="168"/>
      <c r="I13" s="168"/>
      <c r="J13" s="168"/>
      <c r="K13" s="169"/>
      <c r="L13" s="168"/>
      <c r="M13" s="168"/>
      <c r="N13" s="168"/>
      <c r="O13" s="168"/>
      <c r="P13" s="168"/>
      <c r="Q13" s="162"/>
      <c r="R13" s="162"/>
      <c r="S13" s="162"/>
      <c r="T13" s="162"/>
      <c r="U13" s="162"/>
    </row>
    <row r="14" spans="1:21">
      <c r="B14" s="156" t="s">
        <v>31</v>
      </c>
      <c r="C14" s="514">
        <v>41867</v>
      </c>
      <c r="D14" s="170" t="s">
        <v>34</v>
      </c>
      <c r="E14" s="337" t="s">
        <v>485</v>
      </c>
      <c r="F14" s="444"/>
      <c r="G14" s="379"/>
      <c r="H14" s="379"/>
      <c r="I14" s="379"/>
      <c r="J14" s="379"/>
      <c r="K14" s="515"/>
      <c r="L14" s="379"/>
      <c r="M14" s="150"/>
      <c r="N14" s="150"/>
      <c r="O14" s="150"/>
      <c r="P14" s="150"/>
    </row>
    <row r="15" spans="1:21">
      <c r="B15" s="158" t="s">
        <v>394</v>
      </c>
      <c r="C15" s="514">
        <v>38706</v>
      </c>
      <c r="D15" s="170" t="s">
        <v>34</v>
      </c>
      <c r="E15" s="337" t="s">
        <v>485</v>
      </c>
      <c r="F15" s="444"/>
      <c r="G15" s="379"/>
      <c r="H15" s="379"/>
      <c r="I15" s="379"/>
      <c r="J15" s="379"/>
      <c r="K15" s="515"/>
      <c r="L15" s="379"/>
      <c r="M15" s="150"/>
      <c r="N15" s="150"/>
      <c r="O15" s="150"/>
      <c r="P15" s="150"/>
    </row>
    <row r="16" spans="1:21">
      <c r="B16" s="159" t="s">
        <v>396</v>
      </c>
      <c r="C16" s="668">
        <f>(C12+C13)/C14</f>
        <v>0.13834511587480472</v>
      </c>
      <c r="D16" s="171" t="s">
        <v>36</v>
      </c>
      <c r="E16" s="157" t="s">
        <v>223</v>
      </c>
      <c r="F16" s="445"/>
      <c r="G16" s="445"/>
      <c r="H16" s="444"/>
      <c r="I16" s="444"/>
      <c r="J16" s="444"/>
      <c r="K16" s="151"/>
      <c r="L16" s="150"/>
      <c r="M16" s="150"/>
      <c r="N16" s="150"/>
      <c r="O16" s="150"/>
      <c r="P16" s="150"/>
    </row>
    <row r="17" spans="2:18" ht="15.75" thickBot="1">
      <c r="B17" s="303" t="s">
        <v>397</v>
      </c>
      <c r="C17" s="669">
        <f>(C12+C13)/C15</f>
        <v>0.14964333608046423</v>
      </c>
      <c r="D17" s="304" t="s">
        <v>36</v>
      </c>
      <c r="E17" s="306"/>
      <c r="F17" s="160"/>
      <c r="G17" s="160"/>
      <c r="H17" s="160"/>
      <c r="I17" s="160"/>
      <c r="J17" s="160"/>
      <c r="K17" s="161"/>
      <c r="L17" s="150"/>
      <c r="M17" s="150"/>
      <c r="N17" s="150"/>
      <c r="O17" s="150"/>
      <c r="P17" s="150"/>
    </row>
    <row r="21" spans="2:18">
      <c r="D21" s="166"/>
      <c r="E21" s="162"/>
      <c r="F21" s="162"/>
      <c r="G21" s="162"/>
      <c r="H21" s="162"/>
      <c r="I21" s="162"/>
      <c r="J21" s="162"/>
      <c r="K21" s="162"/>
      <c r="L21" s="162"/>
    </row>
    <row r="22" spans="2:18">
      <c r="B22" s="163"/>
      <c r="D22" s="162"/>
      <c r="E22" s="162"/>
      <c r="F22" s="162"/>
      <c r="G22" s="162"/>
      <c r="H22" s="162"/>
      <c r="I22" s="162"/>
      <c r="J22" s="162"/>
      <c r="K22" s="162"/>
      <c r="L22" s="162"/>
    </row>
    <row r="23" spans="2:18">
      <c r="B23" s="163"/>
      <c r="D23" s="162"/>
      <c r="E23" s="162"/>
      <c r="F23" s="162"/>
      <c r="G23" s="162"/>
      <c r="H23" s="162"/>
      <c r="I23" s="162"/>
      <c r="J23" s="162"/>
      <c r="K23" s="162"/>
      <c r="L23" s="162"/>
    </row>
    <row r="24" spans="2:18" ht="13.5" thickBot="1">
      <c r="B24" s="173" t="s">
        <v>240</v>
      </c>
      <c r="D24" s="166"/>
      <c r="E24" s="162"/>
      <c r="F24" s="162"/>
      <c r="G24" s="162"/>
      <c r="M24" s="163"/>
    </row>
    <row r="25" spans="2:18" ht="51">
      <c r="B25" s="195" t="s">
        <v>224</v>
      </c>
      <c r="C25" s="196" t="s">
        <v>237</v>
      </c>
      <c r="D25" s="197" t="s">
        <v>241</v>
      </c>
      <c r="E25" s="197" t="s">
        <v>242</v>
      </c>
      <c r="F25" s="197" t="s">
        <v>243</v>
      </c>
      <c r="G25" s="197" t="s">
        <v>323</v>
      </c>
      <c r="H25" s="198" t="s">
        <v>244</v>
      </c>
      <c r="I25" s="198" t="s">
        <v>245</v>
      </c>
      <c r="J25" s="198" t="s">
        <v>246</v>
      </c>
      <c r="K25" s="196" t="s">
        <v>429</v>
      </c>
    </row>
    <row r="26" spans="2:18" ht="14.25">
      <c r="B26" s="164">
        <v>1990</v>
      </c>
      <c r="C26" s="469">
        <v>0.12003937299740565</v>
      </c>
      <c r="D26" s="655">
        <v>3005.0091941645719</v>
      </c>
      <c r="E26" s="655">
        <v>10.585314298752397</v>
      </c>
      <c r="F26" s="655">
        <v>477.20155851238644</v>
      </c>
      <c r="G26" s="655">
        <v>0.20535631401599999</v>
      </c>
      <c r="H26" s="301">
        <v>3493.001423289727</v>
      </c>
      <c r="I26" s="664">
        <v>283.36761000000001</v>
      </c>
      <c r="J26" s="301">
        <v>3776.3690332897268</v>
      </c>
      <c r="K26" s="654">
        <v>31459.419846947581</v>
      </c>
      <c r="L26" s="323"/>
      <c r="M26" s="150"/>
    </row>
    <row r="27" spans="2:18" ht="14.25">
      <c r="B27" s="164">
        <v>1991</v>
      </c>
      <c r="C27" s="469">
        <v>0.12998133550333138</v>
      </c>
      <c r="D27" s="655">
        <v>3675.4212646906071</v>
      </c>
      <c r="E27" s="655">
        <v>22.674381929680813</v>
      </c>
      <c r="F27" s="655">
        <v>222.29992992444224</v>
      </c>
      <c r="G27" s="655">
        <v>0.37648657569600003</v>
      </c>
      <c r="H27" s="301">
        <v>3920.7720631204261</v>
      </c>
      <c r="I27" s="664">
        <v>291.89260000000002</v>
      </c>
      <c r="J27" s="301">
        <v>4212.6646631204258</v>
      </c>
      <c r="K27" s="654">
        <v>32409.765962225069</v>
      </c>
      <c r="L27" s="323"/>
      <c r="M27" s="150"/>
    </row>
    <row r="28" spans="2:18" ht="14.25">
      <c r="B28" s="164">
        <v>1992</v>
      </c>
      <c r="C28" s="469">
        <v>0.16696671300808497</v>
      </c>
      <c r="D28" s="655">
        <v>3965.8559717863186</v>
      </c>
      <c r="E28" s="655">
        <v>183.98032481506243</v>
      </c>
      <c r="F28" s="655">
        <v>888.2341560958622</v>
      </c>
      <c r="G28" s="655">
        <v>0.41071262803199998</v>
      </c>
      <c r="H28" s="301">
        <v>5038.4811653252755</v>
      </c>
      <c r="I28" s="664">
        <v>293.8313</v>
      </c>
      <c r="J28" s="301">
        <v>5332.3124653252753</v>
      </c>
      <c r="K28" s="654">
        <v>31936.380427319491</v>
      </c>
      <c r="L28" s="323"/>
      <c r="M28" s="150"/>
    </row>
    <row r="29" spans="2:18" ht="14.25">
      <c r="B29" s="164">
        <v>1993</v>
      </c>
      <c r="C29" s="469">
        <v>0.13339071653282139</v>
      </c>
      <c r="D29" s="655">
        <v>3649.6571863370332</v>
      </c>
      <c r="E29" s="655">
        <v>55.819013063151111</v>
      </c>
      <c r="F29" s="655">
        <v>433.77105922683813</v>
      </c>
      <c r="G29" s="655">
        <v>0.41071262803199998</v>
      </c>
      <c r="H29" s="301">
        <v>4139.6579712550547</v>
      </c>
      <c r="I29" s="664">
        <v>310.01170000000002</v>
      </c>
      <c r="J29" s="301">
        <v>4449.6696712550547</v>
      </c>
      <c r="K29" s="654">
        <v>33358.166047186598</v>
      </c>
      <c r="L29" s="323"/>
      <c r="M29" s="150"/>
      <c r="N29" s="517"/>
    </row>
    <row r="30" spans="2:18" ht="15">
      <c r="B30" s="164">
        <v>1994</v>
      </c>
      <c r="C30" s="469">
        <v>0.10611105649377262</v>
      </c>
      <c r="D30" s="655">
        <v>2910.0112421581416</v>
      </c>
      <c r="E30" s="655">
        <v>18.904807784382651</v>
      </c>
      <c r="F30" s="655">
        <v>378.4481345711817</v>
      </c>
      <c r="G30" s="655">
        <v>0.41071262803199998</v>
      </c>
      <c r="H30" s="301">
        <v>3307.7748971417377</v>
      </c>
      <c r="I30" s="664">
        <v>302.74930000000001</v>
      </c>
      <c r="J30" s="301">
        <v>3610.5241971417377</v>
      </c>
      <c r="K30" s="654">
        <v>34025.899999908397</v>
      </c>
      <c r="L30" s="323"/>
      <c r="M30" s="150"/>
      <c r="O30" s="518"/>
      <c r="Q30" s="518"/>
      <c r="R30" s="516"/>
    </row>
    <row r="31" spans="2:18" ht="14.25">
      <c r="B31" s="164">
        <v>1995</v>
      </c>
      <c r="C31" s="469">
        <v>9.4471588269489468E-2</v>
      </c>
      <c r="D31" s="655">
        <v>2433.7790867214389</v>
      </c>
      <c r="E31" s="655">
        <v>45.228309256391405</v>
      </c>
      <c r="F31" s="655">
        <v>555.12894413278536</v>
      </c>
      <c r="G31" s="655">
        <v>0.47576692895760009</v>
      </c>
      <c r="H31" s="301">
        <v>3034.6121070395729</v>
      </c>
      <c r="I31" s="664">
        <v>295.48260000000005</v>
      </c>
      <c r="J31" s="301">
        <v>3330.0947070395732</v>
      </c>
      <c r="K31" s="654">
        <v>35249.695363860628</v>
      </c>
      <c r="L31" s="323"/>
      <c r="M31" s="150"/>
    </row>
    <row r="32" spans="2:18" ht="14.25">
      <c r="B32" s="164">
        <v>1996</v>
      </c>
      <c r="C32" s="469">
        <v>0.12418126198698509</v>
      </c>
      <c r="D32" s="655">
        <v>3385.3809806136301</v>
      </c>
      <c r="E32" s="655">
        <v>17.607015378082398</v>
      </c>
      <c r="F32" s="655">
        <v>608.54952733519895</v>
      </c>
      <c r="G32" s="655">
        <v>0.55627255640880002</v>
      </c>
      <c r="H32" s="301">
        <v>4012.0937958833201</v>
      </c>
      <c r="I32" s="664">
        <v>403.7944</v>
      </c>
      <c r="J32" s="301">
        <v>4415.8881958833199</v>
      </c>
      <c r="K32" s="654">
        <v>35560.02028990598</v>
      </c>
      <c r="L32" s="323"/>
      <c r="M32" s="150"/>
    </row>
    <row r="33" spans="2:18" ht="14.25">
      <c r="B33" s="165">
        <v>1997</v>
      </c>
      <c r="C33" s="469">
        <v>0.17472553697774371</v>
      </c>
      <c r="D33" s="655">
        <v>4753.6534720089276</v>
      </c>
      <c r="E33" s="655">
        <v>8.0489968408383114E-2</v>
      </c>
      <c r="F33" s="655">
        <v>1186.6495905248762</v>
      </c>
      <c r="G33" s="655">
        <v>0.65218817457360001</v>
      </c>
      <c r="H33" s="301">
        <v>5941.0357406767853</v>
      </c>
      <c r="I33" s="664">
        <v>347.87779999999998</v>
      </c>
      <c r="J33" s="301">
        <v>6288.9135406767855</v>
      </c>
      <c r="K33" s="654">
        <v>35993.098945106452</v>
      </c>
      <c r="L33" s="323"/>
      <c r="M33" s="150"/>
    </row>
    <row r="34" spans="2:18" ht="14.25">
      <c r="B34" s="164">
        <v>1998</v>
      </c>
      <c r="C34" s="469">
        <v>0.13252679205098547</v>
      </c>
      <c r="D34" s="655">
        <v>3647.8748290967837</v>
      </c>
      <c r="E34" s="655">
        <v>2.8561307513203356</v>
      </c>
      <c r="F34" s="655">
        <v>759.90011707382939</v>
      </c>
      <c r="G34" s="655">
        <v>0.54254906682479997</v>
      </c>
      <c r="H34" s="301">
        <v>4411.1736259887584</v>
      </c>
      <c r="I34" s="664">
        <v>436.56370153244205</v>
      </c>
      <c r="J34" s="301">
        <v>4847.7373275212003</v>
      </c>
      <c r="K34" s="654">
        <v>36579.300324844407</v>
      </c>
      <c r="L34" s="323"/>
      <c r="M34" s="150"/>
    </row>
    <row r="35" spans="2:18" ht="14.25">
      <c r="B35" s="164">
        <f t="shared" ref="B35:B46" si="0">B34+1</f>
        <v>1999</v>
      </c>
      <c r="C35" s="469">
        <v>0.16619526209792607</v>
      </c>
      <c r="D35" s="655">
        <v>4575.6566479066832</v>
      </c>
      <c r="E35" s="655">
        <v>4.5140324533451008E-2</v>
      </c>
      <c r="F35" s="655">
        <v>1105.815436786311</v>
      </c>
      <c r="G35" s="655">
        <v>0.59779024598160002</v>
      </c>
      <c r="H35" s="301">
        <v>5682.1150152635091</v>
      </c>
      <c r="I35" s="664">
        <v>407.81244685360286</v>
      </c>
      <c r="J35" s="301">
        <v>6089.9274621171116</v>
      </c>
      <c r="K35" s="654">
        <v>36643.207425063578</v>
      </c>
      <c r="L35" s="323"/>
      <c r="M35" s="150"/>
    </row>
    <row r="36" spans="2:18" ht="14.25">
      <c r="B36" s="164">
        <f t="shared" si="0"/>
        <v>2000</v>
      </c>
      <c r="C36" s="469">
        <v>0.15187592727365823</v>
      </c>
      <c r="D36" s="655">
        <v>4462.9707171424934</v>
      </c>
      <c r="E36" s="655">
        <v>1.4293397909942093E-2</v>
      </c>
      <c r="F36" s="655">
        <v>892.29050282154799</v>
      </c>
      <c r="G36" s="655">
        <v>0.59097810416399998</v>
      </c>
      <c r="H36" s="301">
        <v>5355.8664914661149</v>
      </c>
      <c r="I36" s="664">
        <v>425.84711419954351</v>
      </c>
      <c r="J36" s="301">
        <v>5781.7136056656582</v>
      </c>
      <c r="K36" s="654">
        <v>38068.663740553529</v>
      </c>
      <c r="L36" s="323"/>
      <c r="M36" s="150"/>
    </row>
    <row r="37" spans="2:18" ht="14.25">
      <c r="B37" s="164">
        <f t="shared" si="0"/>
        <v>2001</v>
      </c>
      <c r="C37" s="469">
        <v>0.18768814076597867</v>
      </c>
      <c r="D37" s="655">
        <v>5468.4948442873037</v>
      </c>
      <c r="E37" s="655">
        <v>0</v>
      </c>
      <c r="F37" s="655">
        <v>1366.8334712023632</v>
      </c>
      <c r="G37" s="655">
        <v>0.55671898317839996</v>
      </c>
      <c r="H37" s="301">
        <v>6835.8850344728453</v>
      </c>
      <c r="I37" s="664">
        <v>337.24545761330285</v>
      </c>
      <c r="J37" s="301">
        <v>7173.1304920861485</v>
      </c>
      <c r="K37" s="654">
        <v>38218.347002701979</v>
      </c>
      <c r="L37" s="323"/>
      <c r="M37" s="150"/>
    </row>
    <row r="38" spans="2:18" ht="14.25">
      <c r="B38" s="164">
        <f t="shared" si="0"/>
        <v>2002</v>
      </c>
      <c r="C38" s="469">
        <v>0.16294828367897565</v>
      </c>
      <c r="D38" s="655">
        <v>4660.9401038197475</v>
      </c>
      <c r="E38" s="655">
        <v>3.8044752176891357E-3</v>
      </c>
      <c r="F38" s="655">
        <v>1370.8637713322262</v>
      </c>
      <c r="G38" s="655">
        <v>0.63051962777102821</v>
      </c>
      <c r="H38" s="301">
        <v>6032.4381992549615</v>
      </c>
      <c r="I38" s="664">
        <v>385.41692365503752</v>
      </c>
      <c r="J38" s="301">
        <v>6417.8551229099994</v>
      </c>
      <c r="K38" s="654">
        <v>39385.84057475446</v>
      </c>
      <c r="L38" s="323"/>
      <c r="M38" s="150"/>
      <c r="R38" s="322"/>
    </row>
    <row r="39" spans="2:18" ht="14.25">
      <c r="B39" s="164">
        <f t="shared" si="0"/>
        <v>2003</v>
      </c>
      <c r="C39" s="469">
        <v>0.19582232394649188</v>
      </c>
      <c r="D39" s="655">
        <v>4365.8300415047797</v>
      </c>
      <c r="E39" s="655">
        <v>17.667489956354085</v>
      </c>
      <c r="F39" s="655">
        <v>3000.6977928549345</v>
      </c>
      <c r="G39" s="655">
        <v>0.91992322987755148</v>
      </c>
      <c r="H39" s="301">
        <v>7385.1152475459457</v>
      </c>
      <c r="I39" s="664">
        <v>340.92294076905944</v>
      </c>
      <c r="J39" s="301">
        <v>7726.0381883150048</v>
      </c>
      <c r="K39" s="654">
        <v>39454.327946930767</v>
      </c>
      <c r="L39" s="323"/>
      <c r="M39" s="150"/>
    </row>
    <row r="40" spans="2:18" ht="14.25">
      <c r="B40" s="164">
        <f t="shared" si="0"/>
        <v>2004</v>
      </c>
      <c r="C40" s="469">
        <v>0.17775742877745343</v>
      </c>
      <c r="D40" s="655">
        <v>3036.7861506836753</v>
      </c>
      <c r="E40" s="655">
        <v>21.132847595543794</v>
      </c>
      <c r="F40" s="655">
        <v>3929.9611786551613</v>
      </c>
      <c r="G40" s="655">
        <v>1.1028325693465579</v>
      </c>
      <c r="H40" s="301">
        <v>6988.9830095037278</v>
      </c>
      <c r="I40" s="664">
        <v>346.02827867798715</v>
      </c>
      <c r="J40" s="301">
        <v>7335.0112881817149</v>
      </c>
      <c r="K40" s="654">
        <v>41264.16172099852</v>
      </c>
      <c r="L40" s="323"/>
      <c r="M40" s="150"/>
    </row>
    <row r="41" spans="2:18" ht="14.25">
      <c r="B41" s="164">
        <f t="shared" si="0"/>
        <v>2005</v>
      </c>
      <c r="C41" s="469">
        <v>0.22527169002063085</v>
      </c>
      <c r="D41" s="655">
        <v>4030.2480099780505</v>
      </c>
      <c r="E41" s="655">
        <v>3.1124261176742825</v>
      </c>
      <c r="F41" s="655">
        <v>4980.8708040418305</v>
      </c>
      <c r="G41" s="655">
        <v>1.0680866613045217</v>
      </c>
      <c r="H41" s="301">
        <v>9015.2993267988586</v>
      </c>
      <c r="I41" s="664">
        <v>331.97459870883597</v>
      </c>
      <c r="J41" s="301">
        <v>9347.273925507694</v>
      </c>
      <c r="K41" s="654">
        <v>41493.336000860341</v>
      </c>
      <c r="L41" s="323"/>
      <c r="M41" s="150"/>
    </row>
    <row r="42" spans="2:18" ht="14.25">
      <c r="B42" s="164">
        <f t="shared" si="0"/>
        <v>2006</v>
      </c>
      <c r="C42" s="469">
        <v>0.21910178939375904</v>
      </c>
      <c r="D42" s="655">
        <v>4120.218863971153</v>
      </c>
      <c r="E42" s="655">
        <v>16.195301443095598</v>
      </c>
      <c r="F42" s="655">
        <v>4710.1055750389705</v>
      </c>
      <c r="G42" s="655">
        <v>1.2050360424238751</v>
      </c>
      <c r="H42" s="301">
        <v>8847.7247764956428</v>
      </c>
      <c r="I42" s="664">
        <v>376.78699180310753</v>
      </c>
      <c r="J42" s="301">
        <v>9224.5117682987511</v>
      </c>
      <c r="K42" s="654">
        <v>42101.489877478401</v>
      </c>
      <c r="L42" s="323"/>
      <c r="M42" s="150"/>
    </row>
    <row r="43" spans="2:18" ht="14.25">
      <c r="B43" s="164">
        <f t="shared" si="0"/>
        <v>2007</v>
      </c>
      <c r="C43" s="469">
        <v>0.18518761749313792</v>
      </c>
      <c r="D43" s="655">
        <v>5060.8096188975487</v>
      </c>
      <c r="E43" s="655">
        <v>0.50984121241754321</v>
      </c>
      <c r="F43" s="655">
        <v>2421.6179902987474</v>
      </c>
      <c r="G43" s="655">
        <v>1.2231464521324606</v>
      </c>
      <c r="H43" s="301">
        <v>7484.1605968608465</v>
      </c>
      <c r="I43" s="664">
        <v>343.35547614373559</v>
      </c>
      <c r="J43" s="301">
        <v>7827.5160730045818</v>
      </c>
      <c r="K43" s="654">
        <v>42268.031626329597</v>
      </c>
      <c r="L43" s="323"/>
      <c r="M43" s="150"/>
    </row>
    <row r="44" spans="2:18" ht="14.25">
      <c r="B44" s="164">
        <f t="shared" si="0"/>
        <v>2008</v>
      </c>
      <c r="C44" s="469">
        <v>0.21386282459975889</v>
      </c>
      <c r="D44" s="656">
        <v>4419.5930232788032</v>
      </c>
      <c r="E44" s="655">
        <v>99.278164729413348</v>
      </c>
      <c r="F44" s="655">
        <v>3998.3938447016362</v>
      </c>
      <c r="G44" s="657">
        <v>1.154327882752384</v>
      </c>
      <c r="H44" s="301">
        <v>8518.4193605926048</v>
      </c>
      <c r="I44" s="664">
        <v>528.69861932145329</v>
      </c>
      <c r="J44" s="301">
        <v>9047.1179799140573</v>
      </c>
      <c r="K44" s="654">
        <v>42303.368978903207</v>
      </c>
      <c r="L44" s="323"/>
      <c r="M44" s="150"/>
    </row>
    <row r="45" spans="2:18" ht="14.25">
      <c r="B45" s="164">
        <f t="shared" si="0"/>
        <v>2009</v>
      </c>
      <c r="C45" s="469">
        <v>0.16604927557044769</v>
      </c>
      <c r="D45" s="656">
        <v>3657.5637335047541</v>
      </c>
      <c r="E45" s="655">
        <v>6.935416022900049</v>
      </c>
      <c r="F45" s="655">
        <v>2574.1621695705157</v>
      </c>
      <c r="G45" s="657">
        <v>1.2147062931588688</v>
      </c>
      <c r="H45" s="301">
        <v>6239.8760253913288</v>
      </c>
      <c r="I45" s="664">
        <v>744.80327669523945</v>
      </c>
      <c r="J45" s="301">
        <v>6984.679302086568</v>
      </c>
      <c r="K45" s="654">
        <v>42063.89505820677</v>
      </c>
      <c r="L45" s="323"/>
      <c r="M45" s="150"/>
    </row>
    <row r="46" spans="2:18" ht="14.25">
      <c r="B46" s="164">
        <f t="shared" si="0"/>
        <v>2010</v>
      </c>
      <c r="C46" s="469">
        <v>0.14396988617059775</v>
      </c>
      <c r="D46" s="656">
        <v>4190.8659757813157</v>
      </c>
      <c r="E46" s="655">
        <v>1.2924415897388299</v>
      </c>
      <c r="F46" s="655">
        <v>1288.7943023267201</v>
      </c>
      <c r="G46" s="657">
        <v>1.264936662720084</v>
      </c>
      <c r="H46" s="301">
        <v>5482.2176563604944</v>
      </c>
      <c r="I46" s="664">
        <v>766.88686554859987</v>
      </c>
      <c r="J46" s="301">
        <v>6249.1045219090938</v>
      </c>
      <c r="K46" s="654">
        <v>43405.63633219929</v>
      </c>
      <c r="L46" s="323"/>
      <c r="M46" s="150"/>
    </row>
    <row r="47" spans="2:18" ht="14.25">
      <c r="B47" s="378">
        <v>2011</v>
      </c>
      <c r="C47" s="469">
        <v>0.13367678930480587</v>
      </c>
      <c r="D47" s="655">
        <v>3466.4652964400993</v>
      </c>
      <c r="E47" s="655">
        <v>1.0373977205072198</v>
      </c>
      <c r="F47" s="655">
        <v>1527.7325626326628</v>
      </c>
      <c r="G47" s="657">
        <v>1.4453858860436608</v>
      </c>
      <c r="H47" s="301">
        <v>4996.6806426793128</v>
      </c>
      <c r="I47" s="665">
        <v>757.01320379527158</v>
      </c>
      <c r="J47" s="301">
        <v>5753.6938464745845</v>
      </c>
      <c r="K47" s="654">
        <v>43041.831543060041</v>
      </c>
      <c r="L47" s="371"/>
      <c r="M47" s="150"/>
    </row>
    <row r="48" spans="2:18">
      <c r="B48" s="462">
        <v>2012</v>
      </c>
      <c r="C48" s="653">
        <v>0.16673972310906399</v>
      </c>
      <c r="D48" s="658">
        <v>3669.7660512034477</v>
      </c>
      <c r="E48" s="658">
        <v>2.7983589385662184</v>
      </c>
      <c r="F48" s="658">
        <v>2711.5213960423271</v>
      </c>
      <c r="G48" s="659">
        <v>1.4108769464979041</v>
      </c>
      <c r="H48" s="463">
        <v>6385.4966831308393</v>
      </c>
      <c r="I48" s="666">
        <v>750.55360015866836</v>
      </c>
      <c r="J48" s="464">
        <v>7136.0502832895072</v>
      </c>
      <c r="K48" s="466">
        <v>42797.54188281719</v>
      </c>
      <c r="L48" s="163"/>
    </row>
    <row r="49" spans="2:13" ht="13.5" thickBot="1">
      <c r="B49" s="465">
        <v>2013</v>
      </c>
      <c r="C49" s="470">
        <v>0.13834404745067957</v>
      </c>
      <c r="D49" s="660">
        <v>3415.2198551633364</v>
      </c>
      <c r="E49" s="661">
        <v>2.3312334746723198</v>
      </c>
      <c r="F49" s="662">
        <v>1624.1516305281959</v>
      </c>
      <c r="G49" s="663">
        <v>1.3662471642444576</v>
      </c>
      <c r="H49" s="471">
        <v>5043.0689663304493</v>
      </c>
      <c r="I49" s="667">
        <v>749.02594008013295</v>
      </c>
      <c r="J49" s="468">
        <v>5792.0949064105826</v>
      </c>
      <c r="K49" s="467">
        <v>41867.322903614608</v>
      </c>
      <c r="L49" s="163"/>
    </row>
    <row r="50" spans="2:13" ht="15">
      <c r="C50" s="401"/>
      <c r="D50" s="163"/>
      <c r="E50" s="163"/>
      <c r="F50" s="163"/>
      <c r="G50" s="163"/>
      <c r="H50" s="670"/>
      <c r="I50" s="163"/>
      <c r="J50" s="163"/>
      <c r="K50" s="163"/>
      <c r="L50" s="163"/>
    </row>
    <row r="51" spans="2:13" ht="15">
      <c r="C51" s="163"/>
      <c r="D51" s="246"/>
      <c r="E51" s="163"/>
      <c r="F51" s="246"/>
      <c r="G51" s="246"/>
      <c r="H51" s="451"/>
      <c r="I51" s="163"/>
      <c r="J51" s="376"/>
      <c r="K51" s="163"/>
      <c r="L51" s="163"/>
      <c r="M51" s="163"/>
    </row>
    <row r="52" spans="2:13" ht="15">
      <c r="B52" s="245"/>
      <c r="C52" s="245"/>
      <c r="D52" s="245"/>
      <c r="E52" s="245"/>
      <c r="F52" s="246"/>
      <c r="G52" s="246"/>
      <c r="H52" s="377"/>
      <c r="I52" s="246"/>
      <c r="J52" s="163"/>
      <c r="K52" s="163"/>
      <c r="L52" s="163"/>
      <c r="M52" s="163"/>
    </row>
    <row r="53" spans="2:13" ht="15">
      <c r="B53" s="241"/>
      <c r="C53" s="149"/>
      <c r="D53" s="149"/>
      <c r="E53" s="149"/>
      <c r="F53" s="149"/>
      <c r="G53" s="149"/>
      <c r="H53" s="302"/>
      <c r="I53" s="149"/>
      <c r="J53" s="163"/>
      <c r="K53" s="163"/>
      <c r="L53" s="163"/>
      <c r="M53" s="163"/>
    </row>
    <row r="54" spans="2:13" ht="15">
      <c r="B54" s="241"/>
      <c r="C54" s="149"/>
      <c r="D54" s="149"/>
      <c r="E54" s="149"/>
      <c r="F54" s="149"/>
      <c r="G54" s="149"/>
      <c r="H54" s="302"/>
      <c r="I54" s="149"/>
      <c r="J54" s="163"/>
      <c r="K54" s="163"/>
      <c r="L54" s="163"/>
      <c r="M54" s="163"/>
    </row>
    <row r="55" spans="2:13" ht="15">
      <c r="B55" s="241"/>
      <c r="C55" s="149"/>
      <c r="D55" s="149"/>
      <c r="E55" s="149"/>
      <c r="F55" s="149"/>
      <c r="G55" s="149"/>
      <c r="H55" s="302"/>
      <c r="I55" s="149"/>
      <c r="J55" s="163"/>
      <c r="K55" s="163"/>
      <c r="L55" s="163"/>
      <c r="M55" s="163"/>
    </row>
    <row r="56" spans="2:13" ht="15">
      <c r="B56" s="241"/>
      <c r="C56" s="149"/>
      <c r="D56" s="149"/>
      <c r="E56" s="149"/>
      <c r="F56" s="149"/>
      <c r="G56" s="149"/>
      <c r="H56" s="302"/>
      <c r="I56" s="149"/>
      <c r="J56" s="163"/>
      <c r="K56" s="163"/>
    </row>
    <row r="57" spans="2:13" ht="15">
      <c r="B57" s="241"/>
      <c r="C57" s="149"/>
      <c r="D57" s="149"/>
      <c r="E57" s="149"/>
      <c r="F57" s="149"/>
      <c r="G57" s="149"/>
      <c r="H57" s="302"/>
      <c r="I57" s="149"/>
      <c r="J57" s="163"/>
      <c r="K57" s="163"/>
    </row>
    <row r="58" spans="2:13" ht="15">
      <c r="B58" s="241"/>
      <c r="C58" s="149"/>
      <c r="D58" s="149"/>
      <c r="E58" s="149"/>
      <c r="F58" s="149"/>
      <c r="G58" s="149"/>
      <c r="H58" s="302"/>
      <c r="I58" s="149"/>
      <c r="J58" s="163"/>
      <c r="K58" s="163"/>
    </row>
    <row r="59" spans="2:13" ht="15">
      <c r="B59" s="241"/>
      <c r="C59" s="149"/>
      <c r="D59" s="149"/>
      <c r="E59" s="149"/>
      <c r="F59" s="149"/>
      <c r="G59" s="149"/>
      <c r="H59" s="302"/>
      <c r="I59" s="149"/>
      <c r="J59" s="163"/>
      <c r="K59" s="163"/>
    </row>
    <row r="60" spans="2:13" ht="15">
      <c r="B60" s="241"/>
      <c r="C60" s="149"/>
      <c r="D60" s="149"/>
      <c r="E60" s="149"/>
      <c r="F60" s="149"/>
      <c r="G60" s="149"/>
      <c r="H60" s="302"/>
      <c r="I60" s="149"/>
      <c r="J60" s="163"/>
      <c r="K60" s="163"/>
    </row>
    <row r="61" spans="2:13" ht="15">
      <c r="B61" s="241"/>
      <c r="C61" s="149"/>
      <c r="D61" s="149"/>
      <c r="E61" s="149"/>
      <c r="F61" s="149"/>
      <c r="G61" s="149"/>
      <c r="H61" s="302"/>
      <c r="I61" s="149"/>
      <c r="J61" s="163"/>
      <c r="K61" s="163"/>
    </row>
    <row r="62" spans="2:13" ht="15">
      <c r="B62" s="241"/>
      <c r="C62" s="149"/>
      <c r="D62" s="149"/>
      <c r="E62" s="149"/>
      <c r="F62" s="149"/>
      <c r="G62" s="149"/>
      <c r="H62" s="302"/>
      <c r="I62" s="149"/>
      <c r="J62" s="163"/>
      <c r="K62" s="163"/>
    </row>
    <row r="63" spans="2:13" ht="15">
      <c r="B63" s="241"/>
      <c r="C63" s="149"/>
      <c r="D63" s="149"/>
      <c r="E63" s="149"/>
      <c r="F63" s="149"/>
      <c r="G63" s="149"/>
      <c r="H63" s="302"/>
      <c r="I63" s="149"/>
      <c r="J63" s="163"/>
      <c r="K63" s="163"/>
    </row>
    <row r="64" spans="2:13" ht="15">
      <c r="B64" s="241"/>
      <c r="C64" s="149"/>
      <c r="D64" s="149"/>
      <c r="E64" s="149"/>
      <c r="F64" s="149"/>
      <c r="G64" s="149"/>
      <c r="H64" s="302"/>
      <c r="I64" s="149"/>
      <c r="J64" s="163"/>
      <c r="K64" s="163"/>
    </row>
    <row r="65" spans="2:11" ht="15">
      <c r="B65" s="241"/>
      <c r="C65" s="149"/>
      <c r="D65" s="149"/>
      <c r="E65" s="149"/>
      <c r="F65" s="149"/>
      <c r="G65" s="149"/>
      <c r="H65" s="302"/>
      <c r="I65" s="149"/>
      <c r="J65" s="163"/>
      <c r="K65" s="163"/>
    </row>
    <row r="66" spans="2:11" ht="15">
      <c r="B66" s="241"/>
      <c r="C66" s="149"/>
      <c r="D66" s="149"/>
      <c r="E66" s="149"/>
      <c r="F66" s="149"/>
      <c r="G66" s="149"/>
      <c r="H66" s="302"/>
      <c r="I66" s="149"/>
      <c r="J66" s="163"/>
      <c r="K66" s="163"/>
    </row>
    <row r="67" spans="2:11" ht="15">
      <c r="B67" s="241"/>
      <c r="C67" s="149"/>
      <c r="D67" s="149"/>
      <c r="E67" s="149"/>
      <c r="F67" s="149"/>
      <c r="G67" s="149"/>
      <c r="H67" s="302"/>
      <c r="I67" s="149"/>
      <c r="J67" s="163"/>
      <c r="K67" s="163"/>
    </row>
    <row r="68" spans="2:11" ht="15">
      <c r="B68" s="241"/>
      <c r="C68" s="149"/>
      <c r="D68" s="149"/>
      <c r="E68" s="149"/>
      <c r="F68" s="149"/>
      <c r="G68" s="149"/>
      <c r="H68" s="302"/>
      <c r="I68" s="149"/>
      <c r="J68" s="163"/>
      <c r="K68" s="163"/>
    </row>
    <row r="69" spans="2:11" ht="15">
      <c r="B69" s="241"/>
      <c r="C69" s="149"/>
      <c r="D69" s="149"/>
      <c r="E69" s="149"/>
      <c r="F69" s="149"/>
      <c r="G69" s="149"/>
      <c r="H69" s="302"/>
      <c r="I69" s="149"/>
      <c r="J69" s="163"/>
      <c r="K69" s="163"/>
    </row>
    <row r="70" spans="2:11" ht="15">
      <c r="B70" s="241"/>
      <c r="C70" s="149"/>
      <c r="D70" s="149"/>
      <c r="E70" s="149"/>
      <c r="F70" s="149"/>
      <c r="G70" s="149"/>
      <c r="H70" s="302"/>
      <c r="I70" s="149"/>
      <c r="J70" s="163"/>
      <c r="K70" s="163"/>
    </row>
    <row r="71" spans="2:11" ht="15">
      <c r="B71" s="241"/>
      <c r="C71" s="149"/>
      <c r="D71" s="149"/>
      <c r="E71" s="149"/>
      <c r="F71" s="149"/>
      <c r="G71" s="149"/>
      <c r="H71" s="302"/>
      <c r="I71" s="149"/>
      <c r="J71" s="163"/>
      <c r="K71" s="163"/>
    </row>
    <row r="72" spans="2:11" ht="15">
      <c r="B72" s="241"/>
      <c r="C72" s="149"/>
      <c r="D72" s="149"/>
      <c r="E72" s="149"/>
      <c r="F72" s="149"/>
      <c r="G72" s="149"/>
      <c r="H72" s="302"/>
      <c r="I72" s="149"/>
      <c r="J72" s="163"/>
      <c r="K72" s="163"/>
    </row>
    <row r="73" spans="2:11" ht="15">
      <c r="B73" s="241"/>
      <c r="C73" s="149"/>
      <c r="D73" s="149"/>
      <c r="E73" s="149"/>
      <c r="F73" s="149"/>
      <c r="G73" s="149"/>
      <c r="H73" s="302"/>
      <c r="I73" s="149"/>
      <c r="J73" s="163"/>
      <c r="K73" s="163"/>
    </row>
    <row r="74" spans="2:11" ht="15">
      <c r="B74" s="241"/>
      <c r="C74" s="149"/>
      <c r="D74" s="149"/>
      <c r="E74" s="149"/>
      <c r="F74" s="149"/>
      <c r="G74" s="149"/>
      <c r="H74" s="302"/>
      <c r="I74" s="149"/>
      <c r="J74" s="163"/>
      <c r="K74" s="163"/>
    </row>
    <row r="75" spans="2:11" ht="15">
      <c r="B75" s="241"/>
      <c r="C75" s="149"/>
      <c r="D75" s="149"/>
      <c r="E75" s="149"/>
      <c r="F75" s="149"/>
      <c r="G75" s="149"/>
      <c r="H75" s="302"/>
      <c r="I75" s="149"/>
      <c r="J75" s="163"/>
      <c r="K75" s="163"/>
    </row>
    <row r="76" spans="2:11" ht="15">
      <c r="B76" s="241"/>
      <c r="C76" s="149"/>
      <c r="D76" s="149"/>
      <c r="E76" s="149"/>
      <c r="F76" s="149"/>
      <c r="G76" s="149"/>
      <c r="H76" s="302"/>
      <c r="I76" s="149"/>
      <c r="J76" s="163"/>
      <c r="K76" s="163"/>
    </row>
    <row r="77" spans="2:11" ht="15">
      <c r="B77" s="241"/>
      <c r="C77" s="149"/>
      <c r="D77" s="149"/>
      <c r="E77" s="149"/>
      <c r="F77" s="149"/>
      <c r="G77" s="149"/>
      <c r="H77" s="302"/>
      <c r="I77" s="149"/>
      <c r="J77" s="163"/>
      <c r="K77" s="163"/>
    </row>
    <row r="78" spans="2:11" ht="15">
      <c r="B78" s="241"/>
      <c r="C78" s="149"/>
      <c r="D78" s="149"/>
      <c r="E78" s="149"/>
      <c r="F78" s="149"/>
      <c r="G78" s="149"/>
      <c r="H78" s="302"/>
      <c r="I78" s="149"/>
      <c r="J78" s="163"/>
      <c r="K78" s="163"/>
    </row>
    <row r="79" spans="2:11" ht="15">
      <c r="B79" s="241"/>
      <c r="C79" s="149"/>
      <c r="D79" s="149"/>
      <c r="E79" s="149"/>
      <c r="F79" s="149"/>
      <c r="G79" s="149"/>
      <c r="H79" s="302"/>
      <c r="I79" s="149"/>
      <c r="J79" s="163"/>
      <c r="K79" s="163"/>
    </row>
    <row r="80" spans="2:11" ht="15">
      <c r="B80" s="241"/>
      <c r="C80" s="149"/>
      <c r="D80" s="149"/>
      <c r="E80" s="149"/>
      <c r="F80" s="149"/>
      <c r="G80" s="149"/>
      <c r="H80" s="302"/>
      <c r="I80" s="149"/>
      <c r="J80" s="163"/>
      <c r="K80" s="163"/>
    </row>
    <row r="81" spans="2:11" ht="15">
      <c r="B81" s="241"/>
      <c r="C81" s="149"/>
      <c r="D81" s="149"/>
      <c r="E81" s="149"/>
      <c r="F81" s="149"/>
      <c r="G81" s="149"/>
      <c r="H81" s="302"/>
      <c r="I81" s="149"/>
      <c r="J81" s="163"/>
      <c r="K81" s="163"/>
    </row>
    <row r="82" spans="2:11" ht="15">
      <c r="B82" s="241"/>
      <c r="C82" s="149"/>
      <c r="D82" s="149"/>
      <c r="E82" s="149"/>
      <c r="F82" s="149"/>
      <c r="G82" s="149"/>
      <c r="H82" s="302"/>
      <c r="I82" s="149"/>
      <c r="J82" s="163"/>
      <c r="K82" s="163"/>
    </row>
    <row r="83" spans="2:11" ht="15">
      <c r="B83" s="241"/>
      <c r="C83" s="149"/>
      <c r="D83" s="149"/>
      <c r="E83" s="149"/>
      <c r="F83" s="149"/>
      <c r="G83" s="149"/>
      <c r="H83" s="302"/>
      <c r="I83" s="149"/>
      <c r="J83" s="163"/>
      <c r="K83" s="163"/>
    </row>
    <row r="84" spans="2:11" ht="15">
      <c r="B84" s="241"/>
      <c r="C84" s="149"/>
      <c r="D84" s="149"/>
      <c r="E84" s="149"/>
      <c r="F84" s="149"/>
      <c r="G84" s="149"/>
      <c r="H84" s="302"/>
      <c r="I84" s="149"/>
      <c r="J84" s="163"/>
      <c r="K84" s="163"/>
    </row>
    <row r="85" spans="2:11" ht="15">
      <c r="B85" s="241"/>
      <c r="C85" s="149"/>
      <c r="D85" s="149"/>
      <c r="E85" s="149"/>
      <c r="F85" s="149"/>
      <c r="G85" s="149"/>
      <c r="H85" s="302"/>
      <c r="I85" s="149"/>
      <c r="J85" s="163"/>
      <c r="K85" s="163"/>
    </row>
    <row r="86" spans="2:11" ht="15">
      <c r="B86" s="241"/>
      <c r="C86" s="149"/>
      <c r="D86" s="149"/>
      <c r="E86" s="149"/>
      <c r="F86" s="149"/>
      <c r="G86" s="149"/>
      <c r="H86" s="302"/>
      <c r="I86" s="149"/>
      <c r="J86" s="163"/>
      <c r="K86" s="163"/>
    </row>
    <row r="87" spans="2:11" ht="15">
      <c r="B87" s="241"/>
      <c r="C87" s="149"/>
      <c r="D87" s="149"/>
      <c r="E87" s="149"/>
      <c r="F87" s="149"/>
      <c r="G87" s="149"/>
      <c r="H87" s="302"/>
      <c r="I87" s="149"/>
      <c r="J87" s="163"/>
      <c r="K87" s="163"/>
    </row>
    <row r="88" spans="2:11" ht="15">
      <c r="B88" s="241"/>
      <c r="C88" s="149"/>
      <c r="D88" s="149"/>
      <c r="E88" s="149"/>
      <c r="F88" s="149"/>
      <c r="G88" s="149"/>
      <c r="H88" s="302"/>
      <c r="I88" s="149"/>
      <c r="J88" s="163"/>
      <c r="K88" s="163"/>
    </row>
    <row r="89" spans="2:11" ht="15">
      <c r="B89" s="241"/>
      <c r="C89" s="149"/>
      <c r="D89" s="149"/>
      <c r="E89" s="149"/>
      <c r="F89" s="149"/>
      <c r="G89" s="149"/>
      <c r="H89" s="302"/>
      <c r="I89" s="149"/>
      <c r="J89" s="163"/>
      <c r="K89" s="163"/>
    </row>
    <row r="90" spans="2:11" ht="15">
      <c r="B90" s="241"/>
      <c r="C90" s="149"/>
      <c r="D90" s="149"/>
      <c r="E90" s="149"/>
      <c r="F90" s="149"/>
      <c r="G90" s="149"/>
      <c r="H90" s="302"/>
      <c r="I90" s="149"/>
      <c r="J90" s="163"/>
      <c r="K90" s="163"/>
    </row>
    <row r="91" spans="2:11" ht="15">
      <c r="B91" s="241"/>
      <c r="C91" s="149"/>
      <c r="D91" s="149"/>
      <c r="E91" s="149"/>
      <c r="F91" s="149"/>
      <c r="G91" s="149"/>
      <c r="H91" s="302"/>
      <c r="I91" s="149"/>
      <c r="J91" s="163"/>
      <c r="K91" s="163"/>
    </row>
    <row r="92" spans="2:11" ht="15">
      <c r="B92" s="241"/>
      <c r="C92" s="149"/>
      <c r="D92" s="149"/>
      <c r="E92" s="149"/>
      <c r="F92" s="149"/>
      <c r="G92" s="149"/>
      <c r="H92" s="302"/>
      <c r="I92" s="149"/>
      <c r="J92" s="163"/>
      <c r="K92" s="163"/>
    </row>
    <row r="93" spans="2:11" ht="15">
      <c r="B93" s="241"/>
      <c r="C93" s="149"/>
      <c r="D93" s="149"/>
      <c r="E93" s="149"/>
      <c r="F93" s="149"/>
      <c r="G93" s="149"/>
      <c r="H93" s="302"/>
      <c r="I93" s="149"/>
      <c r="J93" s="163"/>
      <c r="K93" s="163"/>
    </row>
    <row r="94" spans="2:11" ht="15">
      <c r="B94" s="241"/>
      <c r="C94" s="149"/>
      <c r="D94" s="149"/>
      <c r="E94" s="149"/>
      <c r="F94" s="149"/>
      <c r="G94" s="149"/>
      <c r="H94" s="302"/>
      <c r="I94" s="149"/>
      <c r="J94" s="163"/>
      <c r="K94" s="163"/>
    </row>
    <row r="95" spans="2:11" ht="15">
      <c r="B95" s="241"/>
      <c r="C95" s="149"/>
      <c r="D95" s="149"/>
      <c r="E95" s="149"/>
      <c r="F95" s="149"/>
      <c r="G95" s="149"/>
      <c r="H95" s="302"/>
      <c r="I95" s="149"/>
      <c r="J95" s="163"/>
      <c r="K95" s="163"/>
    </row>
    <row r="96" spans="2:11" ht="15">
      <c r="B96" s="241"/>
      <c r="C96" s="149"/>
      <c r="D96" s="149"/>
      <c r="E96" s="149"/>
      <c r="F96" s="149"/>
      <c r="G96" s="149"/>
      <c r="H96" s="302"/>
      <c r="I96" s="149"/>
      <c r="J96" s="163"/>
      <c r="K96" s="163"/>
    </row>
    <row r="97" spans="1:11" ht="15">
      <c r="B97" s="241"/>
      <c r="C97" s="149"/>
      <c r="D97" s="149"/>
      <c r="E97" s="149"/>
      <c r="F97" s="149"/>
      <c r="G97" s="149"/>
      <c r="H97" s="302"/>
      <c r="I97" s="149"/>
      <c r="J97" s="163"/>
      <c r="K97" s="163"/>
    </row>
    <row r="98" spans="1:11" ht="15">
      <c r="A98" s="241"/>
      <c r="B98" s="149"/>
      <c r="C98" s="149"/>
      <c r="D98" s="149"/>
      <c r="E98" s="149"/>
      <c r="F98" s="149"/>
      <c r="G98" s="302"/>
      <c r="H98" s="302"/>
      <c r="I98" s="149"/>
      <c r="J98" s="163"/>
      <c r="K98" s="163"/>
    </row>
    <row r="99" spans="1:11" ht="15">
      <c r="A99" s="241"/>
      <c r="B99" s="149"/>
      <c r="C99" s="149"/>
      <c r="D99" s="149"/>
      <c r="E99" s="149"/>
      <c r="F99" s="149"/>
      <c r="G99" s="302"/>
    </row>
    <row r="100" spans="1:11" ht="15">
      <c r="A100" s="241"/>
      <c r="B100" s="149"/>
      <c r="C100" s="149"/>
      <c r="D100" s="149"/>
      <c r="E100" s="149"/>
      <c r="F100" s="149"/>
      <c r="G100" s="302"/>
    </row>
    <row r="101" spans="1:11">
      <c r="C101" s="392"/>
    </row>
  </sheetData>
  <hyperlinks>
    <hyperlink ref="E12" r:id="rId1"/>
    <hyperlink ref="E13" r:id="rId2"/>
    <hyperlink ref="E14" r:id="rId3"/>
    <hyperlink ref="E15" r:id="rId4"/>
  </hyperlinks>
  <pageMargins left="0.74803149606299213" right="0.74803149606299213" top="0.98425196850393704" bottom="0.98425196850393704" header="0.51181102362204722" footer="0.51181102362204722"/>
  <pageSetup paperSize="8" scale="48" orientation="landscape" r:id="rId5"/>
  <headerFooter alignWithMargins="0"/>
  <drawing r:id="rId6"/>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Q129"/>
  <sheetViews>
    <sheetView topLeftCell="A16" zoomScaleNormal="100" workbookViewId="0">
      <selection activeCell="G30" sqref="G30"/>
    </sheetView>
  </sheetViews>
  <sheetFormatPr defaultRowHeight="12.75"/>
  <cols>
    <col min="2" max="2" width="22.42578125" customWidth="1"/>
    <col min="3" max="3" width="35.28515625" customWidth="1"/>
    <col min="4" max="4" width="10" customWidth="1"/>
    <col min="5" max="5" width="21.42578125" customWidth="1"/>
    <col min="10" max="10" width="12.42578125" bestFit="1" customWidth="1"/>
  </cols>
  <sheetData>
    <row r="1" spans="2:17">
      <c r="B1" s="394" t="s">
        <v>253</v>
      </c>
    </row>
    <row r="3" spans="2:17" ht="15">
      <c r="C3" s="114" t="s">
        <v>42</v>
      </c>
      <c r="Q3" s="189"/>
    </row>
    <row r="4" spans="2:17" ht="15">
      <c r="I4" s="4"/>
      <c r="J4" s="4"/>
      <c r="Q4" s="189"/>
    </row>
    <row r="5" spans="2:17">
      <c r="B5" s="394" t="s">
        <v>456</v>
      </c>
      <c r="C5" s="394"/>
      <c r="D5" s="394"/>
      <c r="E5" s="99"/>
      <c r="I5" s="4"/>
      <c r="J5" s="4"/>
    </row>
    <row r="6" spans="2:17" ht="44.25">
      <c r="B6" s="117" t="s">
        <v>222</v>
      </c>
      <c r="C6" s="2" t="s">
        <v>0</v>
      </c>
      <c r="D6" s="2" t="s">
        <v>2</v>
      </c>
      <c r="E6" s="3" t="s">
        <v>3</v>
      </c>
      <c r="I6" s="75"/>
      <c r="J6" s="75"/>
      <c r="K6" s="75"/>
      <c r="L6" s="75"/>
      <c r="M6" s="75"/>
    </row>
    <row r="7" spans="2:17" ht="25.5">
      <c r="B7" s="399">
        <v>2013</v>
      </c>
      <c r="C7" s="305" t="s">
        <v>51</v>
      </c>
      <c r="D7" s="132" t="s">
        <v>45</v>
      </c>
      <c r="E7" s="519">
        <f>C23</f>
        <v>1.12992871986001E-2</v>
      </c>
      <c r="I7" s="75"/>
      <c r="J7" s="75"/>
      <c r="K7" s="75"/>
      <c r="L7" s="75"/>
      <c r="M7" s="75"/>
    </row>
    <row r="8" spans="2:17">
      <c r="B8" s="106"/>
      <c r="C8" s="200"/>
      <c r="D8" s="123"/>
      <c r="E8" s="201"/>
      <c r="I8" s="106"/>
      <c r="J8" s="106"/>
      <c r="K8" s="106"/>
      <c r="L8" s="106"/>
    </row>
    <row r="9" spans="2:17" ht="13.5" thickBot="1">
      <c r="I9" s="112"/>
      <c r="J9" s="262"/>
      <c r="K9" s="112"/>
      <c r="L9" s="112"/>
    </row>
    <row r="10" spans="2:17">
      <c r="B10" s="172" t="s">
        <v>239</v>
      </c>
      <c r="C10" s="115" t="s">
        <v>443</v>
      </c>
      <c r="D10" s="103"/>
      <c r="E10" s="103"/>
      <c r="F10" s="103"/>
      <c r="G10" s="103"/>
      <c r="H10" s="103"/>
      <c r="M10" s="103"/>
      <c r="N10" s="103"/>
      <c r="O10" s="104"/>
    </row>
    <row r="11" spans="2:17">
      <c r="B11" s="110" t="s">
        <v>254</v>
      </c>
      <c r="C11" s="116" t="s">
        <v>255</v>
      </c>
      <c r="D11" s="106"/>
      <c r="E11" s="106"/>
      <c r="F11" s="106"/>
      <c r="G11" s="106"/>
      <c r="H11" s="106"/>
      <c r="I11" s="106"/>
      <c r="J11" s="106"/>
      <c r="K11" s="106"/>
      <c r="L11" s="106"/>
      <c r="M11" s="106"/>
      <c r="N11" s="106"/>
      <c r="O11" s="107"/>
    </row>
    <row r="12" spans="2:17">
      <c r="B12" s="110"/>
      <c r="C12" s="116" t="s">
        <v>444</v>
      </c>
      <c r="D12" s="106"/>
      <c r="E12" s="106"/>
      <c r="F12" s="106"/>
      <c r="G12" s="106"/>
      <c r="H12" s="106"/>
      <c r="I12" s="106"/>
      <c r="J12" s="106"/>
      <c r="K12" s="106"/>
      <c r="L12" s="106"/>
      <c r="M12" s="106"/>
      <c r="N12" s="106"/>
      <c r="O12" s="107"/>
    </row>
    <row r="13" spans="2:17">
      <c r="B13" s="109"/>
      <c r="C13" s="106"/>
      <c r="D13" s="106"/>
      <c r="E13" s="122"/>
      <c r="F13" s="106"/>
      <c r="G13" s="106"/>
      <c r="H13" s="106"/>
      <c r="I13" s="106"/>
      <c r="J13" s="106"/>
      <c r="K13" s="106"/>
      <c r="L13" s="106"/>
      <c r="M13" s="106"/>
      <c r="N13" s="106"/>
      <c r="O13" s="107"/>
    </row>
    <row r="14" spans="2:17">
      <c r="B14" s="109"/>
      <c r="C14" s="106"/>
      <c r="D14" s="106"/>
      <c r="E14" s="122" t="s">
        <v>43</v>
      </c>
      <c r="F14" s="106"/>
      <c r="G14" s="106"/>
      <c r="H14" s="106"/>
      <c r="I14" s="106"/>
      <c r="J14" s="106"/>
      <c r="K14" s="106"/>
      <c r="L14" s="106"/>
      <c r="M14" s="106"/>
      <c r="N14" s="106"/>
      <c r="O14" s="107"/>
    </row>
    <row r="15" spans="2:17" ht="15">
      <c r="B15" s="124" t="s">
        <v>32</v>
      </c>
      <c r="C15" s="513">
        <v>5043.0689663304493</v>
      </c>
      <c r="D15" s="119" t="s">
        <v>33</v>
      </c>
      <c r="E15" s="461" t="s">
        <v>445</v>
      </c>
      <c r="F15" s="116"/>
      <c r="G15" s="116"/>
      <c r="H15" s="116"/>
      <c r="I15" s="116"/>
      <c r="J15" s="106"/>
      <c r="K15" s="106"/>
      <c r="L15" s="106"/>
      <c r="M15" s="106"/>
      <c r="N15" s="106"/>
      <c r="O15" s="107"/>
    </row>
    <row r="16" spans="2:17">
      <c r="B16" s="124" t="s">
        <v>30</v>
      </c>
      <c r="C16" s="307">
        <v>749.02599999999995</v>
      </c>
      <c r="D16" s="119" t="s">
        <v>33</v>
      </c>
      <c r="E16" s="443" t="s">
        <v>445</v>
      </c>
      <c r="F16" s="116"/>
      <c r="G16" s="116"/>
      <c r="H16" s="116"/>
      <c r="I16" s="116"/>
      <c r="J16" s="106"/>
      <c r="K16" s="106"/>
      <c r="L16" s="106"/>
      <c r="M16" s="106"/>
      <c r="N16" s="106"/>
      <c r="O16" s="107"/>
    </row>
    <row r="17" spans="2:15">
      <c r="B17" s="124" t="s">
        <v>38</v>
      </c>
      <c r="C17" s="493">
        <v>38706</v>
      </c>
      <c r="D17" s="119" t="s">
        <v>34</v>
      </c>
      <c r="E17" s="443" t="s">
        <v>457</v>
      </c>
      <c r="F17" s="116"/>
      <c r="G17" s="116"/>
      <c r="H17" s="116"/>
      <c r="I17" s="116"/>
      <c r="J17" s="106"/>
      <c r="K17" s="106"/>
      <c r="L17" s="106"/>
      <c r="M17" s="106"/>
      <c r="N17" s="106"/>
      <c r="O17" s="107"/>
    </row>
    <row r="18" spans="2:15">
      <c r="B18" s="125" t="s">
        <v>393</v>
      </c>
      <c r="C18" s="493">
        <v>41867.322903614608</v>
      </c>
      <c r="D18" s="119"/>
      <c r="E18" s="443" t="s">
        <v>457</v>
      </c>
      <c r="G18" s="116"/>
      <c r="H18" s="116"/>
      <c r="I18" s="116"/>
      <c r="J18" s="106"/>
      <c r="K18" s="106"/>
      <c r="L18" s="106"/>
      <c r="M18" s="106"/>
      <c r="N18" s="106"/>
      <c r="O18" s="107"/>
    </row>
    <row r="19" spans="2:15">
      <c r="B19" s="124" t="s">
        <v>40</v>
      </c>
      <c r="C19" s="521">
        <f>(C15+C16)/C17</f>
        <v>0.14964333608046423</v>
      </c>
      <c r="D19" s="119" t="s">
        <v>35</v>
      </c>
      <c r="E19" s="119" t="s">
        <v>36</v>
      </c>
      <c r="F19" s="116"/>
      <c r="G19" s="116"/>
      <c r="H19" s="116"/>
      <c r="I19" s="116"/>
      <c r="J19" s="106"/>
      <c r="K19" s="106"/>
      <c r="L19" s="106"/>
      <c r="M19" s="106"/>
      <c r="N19" s="106"/>
      <c r="O19" s="107"/>
    </row>
    <row r="20" spans="2:15">
      <c r="B20" s="125"/>
      <c r="C20" s="307"/>
      <c r="D20" s="119"/>
      <c r="E20" s="119"/>
      <c r="F20" s="116"/>
      <c r="G20" s="116"/>
      <c r="H20" s="116"/>
      <c r="I20" s="116"/>
      <c r="J20" s="106"/>
      <c r="K20" s="106"/>
      <c r="L20" s="106"/>
      <c r="M20" s="106"/>
      <c r="N20" s="106"/>
      <c r="O20" s="107"/>
    </row>
    <row r="21" spans="2:15">
      <c r="B21" s="124" t="s">
        <v>39</v>
      </c>
      <c r="C21" s="522">
        <f>(C15+C16)/C18</f>
        <v>0.13834404888186413</v>
      </c>
      <c r="D21" s="119" t="s">
        <v>35</v>
      </c>
      <c r="E21" s="119" t="s">
        <v>36</v>
      </c>
      <c r="F21" s="116"/>
      <c r="G21" s="116"/>
      <c r="H21" s="116"/>
      <c r="I21" s="116"/>
      <c r="J21" s="106"/>
      <c r="K21" s="106"/>
      <c r="L21" s="106"/>
      <c r="M21" s="106"/>
      <c r="N21" s="106"/>
      <c r="O21" s="107"/>
    </row>
    <row r="22" spans="2:15">
      <c r="B22" s="125"/>
      <c r="C22" s="307"/>
      <c r="D22" s="119"/>
      <c r="E22" s="119"/>
      <c r="F22" s="116"/>
      <c r="G22" s="116"/>
      <c r="H22" s="116"/>
      <c r="I22" s="116"/>
      <c r="J22" s="106"/>
      <c r="K22" s="106"/>
      <c r="L22" s="106"/>
      <c r="M22" s="106"/>
      <c r="N22" s="106"/>
      <c r="O22" s="107"/>
    </row>
    <row r="23" spans="2:15">
      <c r="B23" s="202" t="s">
        <v>41</v>
      </c>
      <c r="C23" s="523">
        <f>C19-C21</f>
        <v>1.12992871986001E-2</v>
      </c>
      <c r="D23" s="119" t="s">
        <v>35</v>
      </c>
      <c r="E23" s="119" t="s">
        <v>36</v>
      </c>
      <c r="F23" s="126" t="s">
        <v>223</v>
      </c>
      <c r="G23" s="56"/>
      <c r="H23" s="116"/>
      <c r="I23" s="116"/>
      <c r="J23" s="106"/>
      <c r="K23" s="106"/>
      <c r="L23" s="106"/>
      <c r="M23" s="106"/>
      <c r="N23" s="106"/>
      <c r="O23" s="107"/>
    </row>
    <row r="24" spans="2:15" ht="13.5" thickBot="1">
      <c r="B24" s="127"/>
      <c r="C24" s="419"/>
      <c r="D24" s="128"/>
      <c r="E24" s="128"/>
      <c r="F24" s="112"/>
      <c r="G24" s="129"/>
      <c r="H24" s="112"/>
      <c r="I24" s="112"/>
      <c r="J24" s="112"/>
      <c r="K24" s="112"/>
      <c r="L24" s="112"/>
      <c r="M24" s="112"/>
      <c r="N24" s="112"/>
      <c r="O24" s="113"/>
    </row>
    <row r="25" spans="2:15">
      <c r="B25" s="118"/>
      <c r="C25" s="121"/>
      <c r="D25" s="118"/>
      <c r="E25" s="118"/>
    </row>
    <row r="26" spans="2:15">
      <c r="C26" s="121"/>
      <c r="D26" s="118"/>
      <c r="E26" s="118"/>
    </row>
    <row r="27" spans="2:15">
      <c r="B27" s="131"/>
      <c r="C27" s="121"/>
      <c r="D27" s="118"/>
      <c r="E27" s="118"/>
      <c r="J27" s="259"/>
    </row>
    <row r="28" spans="2:15">
      <c r="B28" s="400" t="s">
        <v>446</v>
      </c>
      <c r="J28" s="260"/>
    </row>
    <row r="29" spans="2:15" ht="44.25">
      <c r="B29" s="117" t="s">
        <v>222</v>
      </c>
      <c r="C29" s="2" t="s">
        <v>0</v>
      </c>
      <c r="D29" s="2" t="s">
        <v>2</v>
      </c>
      <c r="E29" s="3" t="s">
        <v>3</v>
      </c>
      <c r="J29" s="259"/>
    </row>
    <row r="30" spans="2:15" ht="25.5">
      <c r="B30" s="399">
        <v>2013</v>
      </c>
      <c r="C30" s="199" t="s">
        <v>50</v>
      </c>
      <c r="D30" s="132" t="s">
        <v>45</v>
      </c>
      <c r="E30" s="519">
        <f>C40</f>
        <v>2.2482899910782141E-2</v>
      </c>
      <c r="G30" s="56"/>
      <c r="J30" s="259"/>
    </row>
    <row r="31" spans="2:15">
      <c r="B31" s="420"/>
      <c r="C31" s="1"/>
      <c r="D31" s="132" t="s">
        <v>10</v>
      </c>
      <c r="E31" s="527">
        <f>C39</f>
        <v>6.2452499752172619</v>
      </c>
      <c r="J31" s="261"/>
    </row>
    <row r="32" spans="2:15" ht="15">
      <c r="J32" s="263"/>
    </row>
    <row r="33" spans="2:11" ht="13.5" thickBot="1">
      <c r="C33" s="112"/>
      <c r="J33" s="264"/>
    </row>
    <row r="34" spans="2:11" ht="29.25" customHeight="1">
      <c r="B34" s="133" t="s">
        <v>46</v>
      </c>
      <c r="C34" s="526">
        <v>189</v>
      </c>
      <c r="D34" s="115" t="s">
        <v>33</v>
      </c>
      <c r="E34" s="103"/>
      <c r="F34" s="115"/>
      <c r="G34" s="103"/>
      <c r="H34" s="103"/>
      <c r="I34" s="103"/>
      <c r="J34" s="202"/>
    </row>
    <row r="35" spans="2:11">
      <c r="B35" s="110" t="s">
        <v>351</v>
      </c>
      <c r="C35" s="520">
        <v>30263</v>
      </c>
      <c r="D35" s="57" t="s">
        <v>217</v>
      </c>
      <c r="E35" s="56"/>
      <c r="F35" s="57"/>
      <c r="G35" s="75"/>
      <c r="H35" s="57"/>
      <c r="J35" s="202"/>
    </row>
    <row r="36" spans="2:11">
      <c r="B36" s="110" t="s">
        <v>352</v>
      </c>
      <c r="C36" s="520">
        <f>C34*10^6</f>
        <v>189000000</v>
      </c>
      <c r="D36" s="57"/>
      <c r="E36" s="56"/>
      <c r="F36" s="57"/>
      <c r="G36" s="75"/>
      <c r="H36" s="57"/>
      <c r="J36" s="202"/>
    </row>
    <row r="37" spans="2:11">
      <c r="B37" s="110" t="s">
        <v>347</v>
      </c>
      <c r="C37" s="493">
        <f>C35*1000</f>
        <v>30263000</v>
      </c>
      <c r="D37" s="57"/>
      <c r="E37" s="57"/>
      <c r="F37" s="75"/>
      <c r="G37" s="75"/>
      <c r="H37" s="57"/>
      <c r="I37" s="130"/>
      <c r="J37" s="125"/>
    </row>
    <row r="38" spans="2:11">
      <c r="B38" s="109"/>
      <c r="C38" s="307"/>
      <c r="D38" s="57"/>
      <c r="E38" s="57"/>
      <c r="F38" s="106"/>
      <c r="G38" s="106"/>
      <c r="H38" s="106"/>
      <c r="I38" s="107"/>
      <c r="J38" s="202"/>
    </row>
    <row r="39" spans="2:11">
      <c r="B39" s="110" t="s">
        <v>37</v>
      </c>
      <c r="C39" s="524">
        <f>C36/C37</f>
        <v>6.2452499752172619</v>
      </c>
      <c r="D39" s="57" t="s">
        <v>48</v>
      </c>
      <c r="E39" s="57"/>
      <c r="F39" s="106"/>
      <c r="G39" s="106"/>
      <c r="H39" s="106"/>
      <c r="I39" s="107"/>
      <c r="J39" s="125"/>
    </row>
    <row r="40" spans="2:11">
      <c r="B40" s="110"/>
      <c r="C40" s="525">
        <f>C39*0.0036</f>
        <v>2.2482899910782141E-2</v>
      </c>
      <c r="D40" s="116" t="s">
        <v>49</v>
      </c>
      <c r="E40" s="116"/>
      <c r="F40" s="106"/>
      <c r="G40" s="106"/>
      <c r="H40" s="106"/>
      <c r="I40" s="107"/>
      <c r="J40" s="202"/>
      <c r="K40" s="56"/>
    </row>
    <row r="41" spans="2:11">
      <c r="B41" s="109"/>
      <c r="C41" s="57"/>
      <c r="D41" s="116"/>
      <c r="E41" s="116"/>
      <c r="F41" s="106"/>
      <c r="G41" s="106"/>
      <c r="H41" s="106"/>
      <c r="I41" s="107"/>
      <c r="J41" s="125"/>
      <c r="K41" s="56"/>
    </row>
    <row r="42" spans="2:11">
      <c r="B42" s="109"/>
      <c r="C42" s="57" t="s">
        <v>353</v>
      </c>
      <c r="D42" s="75"/>
      <c r="E42" s="106"/>
      <c r="F42" s="106"/>
      <c r="G42" s="106"/>
      <c r="H42" s="106"/>
      <c r="I42" s="107"/>
      <c r="J42" s="202"/>
    </row>
    <row r="43" spans="2:11" ht="13.5" thickBot="1">
      <c r="B43" s="111"/>
      <c r="C43" s="112"/>
      <c r="D43" s="112"/>
      <c r="E43" s="112"/>
      <c r="F43" s="112"/>
      <c r="G43" s="112"/>
      <c r="H43" s="112"/>
      <c r="I43" s="113"/>
      <c r="J43" s="75"/>
      <c r="K43" s="106"/>
    </row>
    <row r="44" spans="2:11">
      <c r="B44" s="99"/>
      <c r="C44" s="99"/>
    </row>
    <row r="45" spans="2:11">
      <c r="B45" s="99"/>
      <c r="C45" s="99"/>
    </row>
    <row r="46" spans="2:11">
      <c r="B46" s="710"/>
      <c r="C46" s="711"/>
      <c r="D46" s="711"/>
      <c r="E46" s="711"/>
      <c r="F46" s="711"/>
      <c r="G46" s="711"/>
      <c r="H46" s="711"/>
      <c r="I46" s="711"/>
    </row>
    <row r="47" spans="2:11" ht="15">
      <c r="E47" s="380"/>
    </row>
    <row r="49" spans="1:16">
      <c r="A49" s="448"/>
      <c r="B49" s="448"/>
      <c r="C49" s="448"/>
      <c r="D49" s="448"/>
      <c r="E49" s="448"/>
      <c r="F49" s="448"/>
      <c r="G49" s="448"/>
      <c r="H49" s="448"/>
      <c r="I49" s="448"/>
      <c r="J49" s="448"/>
      <c r="K49" s="448"/>
      <c r="L49" s="448"/>
      <c r="M49" s="448"/>
      <c r="N49" s="448"/>
      <c r="O49" s="448"/>
      <c r="P49" s="448"/>
    </row>
    <row r="50" spans="1:16">
      <c r="A50" s="448"/>
      <c r="B50" s="448"/>
      <c r="C50" s="448"/>
      <c r="D50" s="448"/>
      <c r="E50" s="448"/>
      <c r="F50" s="448"/>
      <c r="G50" s="448"/>
      <c r="H50" s="448"/>
      <c r="I50" s="448"/>
      <c r="J50" s="448"/>
      <c r="K50" s="448"/>
      <c r="L50" s="448"/>
      <c r="M50" s="448"/>
      <c r="N50" s="448"/>
      <c r="O50" s="448"/>
      <c r="P50" s="448"/>
    </row>
    <row r="51" spans="1:16">
      <c r="A51" s="448"/>
      <c r="B51" s="448"/>
      <c r="C51" s="448"/>
      <c r="D51" s="448"/>
      <c r="E51" s="448"/>
      <c r="F51" s="448"/>
      <c r="G51" s="448"/>
      <c r="H51" s="448"/>
      <c r="I51" s="448"/>
      <c r="J51" s="448"/>
      <c r="K51" s="448"/>
      <c r="L51" s="448"/>
      <c r="M51" s="448"/>
      <c r="N51" s="448"/>
      <c r="O51" s="448"/>
      <c r="P51" s="448"/>
    </row>
    <row r="52" spans="1:16">
      <c r="A52" s="448"/>
      <c r="B52" s="448"/>
      <c r="C52" s="448"/>
      <c r="D52" s="448"/>
      <c r="E52" s="448"/>
      <c r="F52" s="448"/>
      <c r="G52" s="448"/>
      <c r="H52" s="448"/>
      <c r="I52" s="448"/>
      <c r="J52" s="448"/>
      <c r="K52" s="448"/>
      <c r="L52" s="448"/>
      <c r="M52" s="448"/>
      <c r="N52" s="448"/>
      <c r="O52" s="448"/>
      <c r="P52" s="448"/>
    </row>
    <row r="53" spans="1:16">
      <c r="A53" s="448"/>
      <c r="B53" s="448"/>
      <c r="C53" s="448"/>
      <c r="D53" s="448"/>
      <c r="E53" s="448"/>
      <c r="F53" s="448"/>
      <c r="G53" s="448"/>
      <c r="H53" s="448"/>
      <c r="I53" s="448"/>
      <c r="J53" s="448"/>
      <c r="K53" s="448"/>
      <c r="L53" s="448"/>
      <c r="M53" s="448"/>
      <c r="N53" s="448"/>
      <c r="O53" s="448"/>
      <c r="P53" s="448"/>
    </row>
    <row r="54" spans="1:16">
      <c r="A54" s="448"/>
      <c r="B54" s="448"/>
      <c r="C54" s="448"/>
      <c r="D54" s="448"/>
      <c r="E54" s="448"/>
      <c r="F54" s="448"/>
      <c r="G54" s="448"/>
      <c r="H54" s="448"/>
      <c r="I54" s="448"/>
      <c r="J54" s="448"/>
      <c r="K54" s="448"/>
      <c r="L54" s="448"/>
      <c r="M54" s="448"/>
      <c r="N54" s="448"/>
      <c r="O54" s="448"/>
      <c r="P54" s="448"/>
    </row>
    <row r="55" spans="1:16">
      <c r="A55" s="448"/>
      <c r="B55" s="448"/>
      <c r="C55" s="448"/>
      <c r="D55" s="448"/>
      <c r="E55" s="448"/>
      <c r="F55" s="448"/>
      <c r="G55" s="448"/>
      <c r="H55" s="448"/>
      <c r="I55" s="448"/>
      <c r="J55" s="448"/>
      <c r="K55" s="448"/>
      <c r="L55" s="448"/>
      <c r="M55" s="448"/>
      <c r="N55" s="448"/>
      <c r="O55" s="448"/>
      <c r="P55" s="448"/>
    </row>
    <row r="56" spans="1:16">
      <c r="A56" s="448"/>
      <c r="B56" s="448"/>
      <c r="C56" s="448"/>
      <c r="D56" s="448"/>
      <c r="E56" s="448"/>
      <c r="F56" s="448"/>
      <c r="G56" s="448"/>
      <c r="H56" s="448"/>
      <c r="I56" s="448"/>
      <c r="J56" s="448"/>
      <c r="K56" s="448"/>
      <c r="L56" s="448"/>
      <c r="M56" s="448"/>
      <c r="N56" s="448"/>
      <c r="O56" s="448"/>
      <c r="P56" s="448"/>
    </row>
    <row r="57" spans="1:16">
      <c r="A57" s="448"/>
      <c r="B57" s="448"/>
      <c r="C57" s="448"/>
      <c r="D57" s="448"/>
      <c r="E57" s="448"/>
      <c r="F57" s="448"/>
      <c r="G57" s="448"/>
      <c r="H57" s="448"/>
      <c r="I57" s="448"/>
      <c r="J57" s="448"/>
      <c r="K57" s="448"/>
      <c r="L57" s="448"/>
      <c r="M57" s="448"/>
      <c r="N57" s="448"/>
      <c r="O57" s="448"/>
      <c r="P57" s="448"/>
    </row>
    <row r="58" spans="1:16">
      <c r="A58" s="448"/>
      <c r="B58" s="448"/>
      <c r="C58" s="448"/>
      <c r="D58" s="448"/>
      <c r="E58" s="448"/>
      <c r="F58" s="448"/>
      <c r="G58" s="448"/>
      <c r="H58" s="448"/>
      <c r="I58" s="448"/>
      <c r="J58" s="448"/>
      <c r="K58" s="448"/>
      <c r="L58" s="448"/>
      <c r="M58" s="448"/>
      <c r="N58" s="448"/>
      <c r="O58" s="448"/>
      <c r="P58" s="448"/>
    </row>
    <row r="59" spans="1:16">
      <c r="A59" s="448"/>
      <c r="B59" s="448"/>
      <c r="C59" s="448"/>
      <c r="D59" s="448"/>
      <c r="E59" s="448"/>
      <c r="F59" s="448"/>
      <c r="G59" s="448"/>
      <c r="H59" s="448"/>
      <c r="I59" s="448"/>
      <c r="J59" s="448"/>
      <c r="K59" s="448"/>
      <c r="L59" s="448"/>
      <c r="M59" s="448"/>
      <c r="N59" s="448"/>
      <c r="O59" s="448"/>
      <c r="P59" s="448"/>
    </row>
    <row r="60" spans="1:16">
      <c r="A60" s="448"/>
      <c r="B60" s="448"/>
      <c r="C60" s="448"/>
      <c r="D60" s="448"/>
      <c r="E60" s="448"/>
      <c r="F60" s="448"/>
      <c r="G60" s="448"/>
      <c r="H60" s="448"/>
      <c r="I60" s="448"/>
      <c r="J60" s="448"/>
      <c r="K60" s="448"/>
      <c r="L60" s="448"/>
      <c r="M60" s="448"/>
      <c r="N60" s="448"/>
      <c r="O60" s="448"/>
      <c r="P60" s="448"/>
    </row>
    <row r="61" spans="1:16">
      <c r="A61" s="448"/>
      <c r="B61" s="448"/>
      <c r="C61" s="448"/>
      <c r="D61" s="448"/>
      <c r="E61" s="448"/>
      <c r="F61" s="448"/>
      <c r="G61" s="448"/>
      <c r="H61" s="448"/>
      <c r="I61" s="448"/>
      <c r="J61" s="448"/>
      <c r="K61" s="448"/>
      <c r="L61" s="448"/>
      <c r="M61" s="448"/>
      <c r="N61" s="448"/>
      <c r="O61" s="448"/>
      <c r="P61" s="448"/>
    </row>
    <row r="62" spans="1:16">
      <c r="A62" s="448"/>
      <c r="B62" s="448"/>
      <c r="C62" s="448"/>
      <c r="D62" s="448"/>
      <c r="E62" s="448"/>
      <c r="F62" s="448"/>
      <c r="G62" s="448"/>
      <c r="H62" s="448"/>
      <c r="I62" s="448"/>
      <c r="J62" s="448"/>
      <c r="K62" s="448"/>
      <c r="L62" s="448"/>
      <c r="M62" s="448"/>
      <c r="N62" s="448"/>
      <c r="O62" s="448"/>
      <c r="P62" s="448"/>
    </row>
    <row r="63" spans="1:16">
      <c r="A63" s="448"/>
      <c r="B63" s="448"/>
      <c r="C63" s="448"/>
      <c r="D63" s="448"/>
      <c r="E63" s="448"/>
      <c r="F63" s="448"/>
      <c r="G63" s="448"/>
      <c r="H63" s="448"/>
      <c r="I63" s="448"/>
      <c r="J63" s="448"/>
      <c r="K63" s="448"/>
      <c r="L63" s="448"/>
      <c r="M63" s="448"/>
      <c r="N63" s="448"/>
      <c r="O63" s="448"/>
      <c r="P63" s="448"/>
    </row>
    <row r="64" spans="1:16">
      <c r="A64" s="448"/>
      <c r="B64" s="448"/>
      <c r="C64" s="448"/>
      <c r="D64" s="448"/>
      <c r="E64" s="448"/>
      <c r="F64" s="448"/>
      <c r="G64" s="448"/>
      <c r="H64" s="448"/>
      <c r="I64" s="448"/>
      <c r="J64" s="448"/>
      <c r="K64" s="448"/>
      <c r="L64" s="448"/>
      <c r="M64" s="448"/>
      <c r="N64" s="448"/>
      <c r="O64" s="448"/>
      <c r="P64" s="448"/>
    </row>
    <row r="65" spans="1:16">
      <c r="A65" s="448"/>
      <c r="B65" s="448"/>
      <c r="C65" s="448"/>
      <c r="D65" s="448"/>
      <c r="E65" s="448"/>
      <c r="F65" s="448"/>
      <c r="G65" s="448"/>
      <c r="H65" s="448"/>
      <c r="I65" s="448"/>
      <c r="J65" s="448"/>
      <c r="K65" s="448"/>
      <c r="L65" s="448"/>
      <c r="M65" s="448"/>
      <c r="N65" s="448"/>
      <c r="O65" s="448"/>
      <c r="P65" s="448"/>
    </row>
    <row r="66" spans="1:16">
      <c r="A66" s="448"/>
      <c r="B66" s="448"/>
      <c r="C66" s="448"/>
      <c r="D66" s="448"/>
      <c r="E66" s="448"/>
      <c r="F66" s="448"/>
      <c r="G66" s="448"/>
      <c r="H66" s="448"/>
      <c r="I66" s="448"/>
      <c r="J66" s="448"/>
      <c r="K66" s="448"/>
      <c r="L66" s="448"/>
      <c r="M66" s="448"/>
      <c r="N66" s="448"/>
      <c r="O66" s="448"/>
      <c r="P66" s="448"/>
    </row>
    <row r="67" spans="1:16">
      <c r="A67" s="448"/>
      <c r="B67" s="448"/>
      <c r="C67" s="448"/>
      <c r="D67" s="448"/>
      <c r="E67" s="448"/>
      <c r="F67" s="448"/>
      <c r="G67" s="448"/>
      <c r="H67" s="448"/>
      <c r="I67" s="448"/>
      <c r="J67" s="448"/>
      <c r="K67" s="448"/>
      <c r="L67" s="448"/>
      <c r="M67" s="448"/>
      <c r="N67" s="448"/>
      <c r="O67" s="448"/>
      <c r="P67" s="448"/>
    </row>
    <row r="68" spans="1:16">
      <c r="A68" s="448"/>
      <c r="B68" s="448"/>
      <c r="C68" s="448"/>
      <c r="D68" s="448"/>
      <c r="E68" s="448"/>
      <c r="F68" s="448"/>
      <c r="G68" s="448"/>
      <c r="H68" s="448"/>
      <c r="I68" s="448"/>
      <c r="J68" s="448"/>
      <c r="K68" s="448"/>
      <c r="L68" s="448"/>
      <c r="M68" s="448"/>
      <c r="N68" s="448"/>
      <c r="O68" s="448"/>
      <c r="P68" s="448"/>
    </row>
    <row r="69" spans="1:16">
      <c r="A69" s="448"/>
      <c r="B69" s="448"/>
      <c r="C69" s="448"/>
      <c r="D69" s="448"/>
      <c r="E69" s="448"/>
      <c r="F69" s="448"/>
      <c r="G69" s="448"/>
      <c r="H69" s="448"/>
      <c r="I69" s="448"/>
      <c r="J69" s="448"/>
      <c r="K69" s="448"/>
      <c r="L69" s="448"/>
      <c r="M69" s="448"/>
      <c r="N69" s="448"/>
      <c r="O69" s="448"/>
      <c r="P69" s="448"/>
    </row>
    <row r="70" spans="1:16">
      <c r="A70" s="448"/>
      <c r="B70" s="448"/>
      <c r="C70" s="448"/>
      <c r="D70" s="448"/>
      <c r="E70" s="448"/>
      <c r="F70" s="448"/>
      <c r="G70" s="448"/>
      <c r="H70" s="448"/>
      <c r="I70" s="448"/>
      <c r="J70" s="448"/>
      <c r="K70" s="448"/>
      <c r="L70" s="448"/>
      <c r="M70" s="448"/>
      <c r="N70" s="448"/>
      <c r="O70" s="448"/>
      <c r="P70" s="448"/>
    </row>
    <row r="71" spans="1:16">
      <c r="A71" s="448"/>
      <c r="B71" s="448"/>
      <c r="C71" s="448"/>
      <c r="D71" s="448"/>
      <c r="E71" s="448"/>
      <c r="F71" s="448"/>
      <c r="G71" s="448"/>
      <c r="H71" s="448"/>
      <c r="I71" s="448"/>
      <c r="J71" s="448"/>
      <c r="K71" s="448"/>
      <c r="L71" s="448"/>
      <c r="M71" s="448"/>
      <c r="N71" s="448"/>
      <c r="O71" s="448"/>
      <c r="P71" s="448"/>
    </row>
    <row r="72" spans="1:16">
      <c r="A72" s="448"/>
      <c r="B72" s="448"/>
      <c r="C72" s="448"/>
      <c r="D72" s="448"/>
      <c r="E72" s="448"/>
      <c r="F72" s="448"/>
      <c r="G72" s="448"/>
      <c r="H72" s="448"/>
      <c r="I72" s="448"/>
      <c r="J72" s="448"/>
      <c r="K72" s="448"/>
      <c r="L72" s="448"/>
      <c r="M72" s="448"/>
      <c r="N72" s="448"/>
      <c r="O72" s="448"/>
      <c r="P72" s="448"/>
    </row>
    <row r="73" spans="1:16">
      <c r="A73" s="448"/>
      <c r="B73" s="448"/>
      <c r="C73" s="448"/>
      <c r="D73" s="448"/>
      <c r="E73" s="448"/>
      <c r="F73" s="448"/>
      <c r="G73" s="448"/>
      <c r="H73" s="448"/>
      <c r="I73" s="448"/>
      <c r="J73" s="448"/>
      <c r="K73" s="448"/>
      <c r="L73" s="448"/>
      <c r="M73" s="448"/>
      <c r="N73" s="448"/>
      <c r="O73" s="448"/>
      <c r="P73" s="448"/>
    </row>
    <row r="74" spans="1:16">
      <c r="A74" s="448"/>
      <c r="B74" s="448"/>
      <c r="C74" s="448"/>
      <c r="D74" s="448"/>
      <c r="E74" s="448"/>
      <c r="F74" s="448"/>
      <c r="G74" s="448"/>
      <c r="H74" s="448"/>
      <c r="I74" s="448"/>
      <c r="J74" s="448"/>
      <c r="K74" s="448"/>
      <c r="L74" s="448"/>
      <c r="M74" s="448"/>
      <c r="N74" s="448"/>
      <c r="O74" s="448"/>
      <c r="P74" s="448"/>
    </row>
    <row r="75" spans="1:16">
      <c r="A75" s="448"/>
      <c r="B75" s="448"/>
      <c r="C75" s="448"/>
      <c r="D75" s="448"/>
      <c r="E75" s="448"/>
      <c r="F75" s="448"/>
      <c r="G75" s="448"/>
      <c r="H75" s="448"/>
      <c r="I75" s="448"/>
      <c r="J75" s="448"/>
      <c r="K75" s="448"/>
      <c r="L75" s="448"/>
      <c r="M75" s="448"/>
      <c r="N75" s="448"/>
      <c r="O75" s="448"/>
      <c r="P75" s="448"/>
    </row>
    <row r="76" spans="1:16">
      <c r="A76" s="448"/>
      <c r="B76" s="448"/>
      <c r="C76" s="448"/>
      <c r="D76" s="448"/>
      <c r="E76" s="448"/>
      <c r="F76" s="448"/>
      <c r="G76" s="448"/>
      <c r="H76" s="448"/>
      <c r="I76" s="448"/>
      <c r="J76" s="448"/>
      <c r="K76" s="448"/>
      <c r="L76" s="448"/>
      <c r="M76" s="448"/>
      <c r="N76" s="448"/>
      <c r="O76" s="448"/>
      <c r="P76" s="448"/>
    </row>
    <row r="77" spans="1:16">
      <c r="A77" s="448"/>
      <c r="B77" s="448"/>
      <c r="C77" s="448"/>
      <c r="D77" s="448"/>
      <c r="E77" s="448"/>
      <c r="F77" s="448"/>
      <c r="G77" s="448"/>
      <c r="H77" s="448"/>
      <c r="I77" s="448"/>
      <c r="J77" s="448"/>
      <c r="K77" s="448"/>
      <c r="L77" s="448"/>
      <c r="M77" s="448"/>
      <c r="N77" s="448"/>
      <c r="O77" s="448"/>
      <c r="P77" s="448"/>
    </row>
    <row r="78" spans="1:16">
      <c r="A78" s="448"/>
      <c r="B78" s="448"/>
      <c r="C78" s="448"/>
      <c r="D78" s="448"/>
      <c r="E78" s="448"/>
      <c r="F78" s="448"/>
      <c r="G78" s="448"/>
      <c r="H78" s="448"/>
      <c r="I78" s="448"/>
      <c r="J78" s="448"/>
      <c r="K78" s="448"/>
      <c r="L78" s="448"/>
      <c r="M78" s="448"/>
      <c r="N78" s="448"/>
      <c r="O78" s="448"/>
      <c r="P78" s="448"/>
    </row>
    <row r="79" spans="1:16">
      <c r="A79" s="448"/>
      <c r="B79" s="448"/>
      <c r="C79" s="448"/>
      <c r="D79" s="448"/>
      <c r="E79" s="448"/>
      <c r="F79" s="448"/>
      <c r="G79" s="448"/>
      <c r="H79" s="448"/>
      <c r="I79" s="448"/>
      <c r="J79" s="448"/>
      <c r="K79" s="448"/>
      <c r="L79" s="448"/>
      <c r="M79" s="448"/>
      <c r="N79" s="448"/>
      <c r="O79" s="448"/>
      <c r="P79" s="448"/>
    </row>
    <row r="80" spans="1:16">
      <c r="A80" s="448"/>
      <c r="B80" s="448"/>
      <c r="C80" s="448"/>
      <c r="D80" s="448"/>
      <c r="E80" s="448"/>
      <c r="F80" s="448"/>
      <c r="G80" s="448"/>
      <c r="H80" s="448"/>
      <c r="I80" s="448"/>
      <c r="J80" s="448"/>
      <c r="K80" s="448"/>
      <c r="L80" s="448"/>
      <c r="M80" s="448"/>
      <c r="N80" s="448"/>
      <c r="O80" s="448"/>
      <c r="P80" s="448"/>
    </row>
    <row r="81" spans="1:16">
      <c r="A81" s="448"/>
      <c r="B81" s="448"/>
      <c r="C81" s="448"/>
      <c r="D81" s="448"/>
      <c r="E81" s="448"/>
      <c r="F81" s="448"/>
      <c r="G81" s="448"/>
      <c r="H81" s="448"/>
      <c r="I81" s="448"/>
      <c r="J81" s="448"/>
      <c r="K81" s="448"/>
      <c r="L81" s="448"/>
      <c r="M81" s="448"/>
      <c r="N81" s="448"/>
      <c r="O81" s="448"/>
      <c r="P81" s="448"/>
    </row>
    <row r="82" spans="1:16">
      <c r="A82" s="448"/>
      <c r="B82" s="448"/>
      <c r="C82" s="448"/>
      <c r="D82" s="448"/>
      <c r="E82" s="448"/>
      <c r="F82" s="448"/>
      <c r="G82" s="448"/>
      <c r="H82" s="448"/>
      <c r="I82" s="448"/>
      <c r="J82" s="448"/>
      <c r="K82" s="448"/>
      <c r="L82" s="448"/>
      <c r="M82" s="448"/>
      <c r="N82" s="448"/>
      <c r="O82" s="448"/>
      <c r="P82" s="448"/>
    </row>
    <row r="83" spans="1:16">
      <c r="A83" s="448"/>
      <c r="B83" s="448"/>
      <c r="C83" s="448"/>
      <c r="D83" s="448"/>
      <c r="E83" s="448"/>
      <c r="F83" s="448"/>
      <c r="G83" s="448"/>
      <c r="H83" s="448"/>
      <c r="I83" s="448"/>
      <c r="J83" s="448"/>
      <c r="K83" s="448"/>
      <c r="L83" s="448"/>
      <c r="M83" s="448"/>
      <c r="N83" s="448"/>
      <c r="O83" s="448"/>
      <c r="P83" s="448"/>
    </row>
    <row r="84" spans="1:16">
      <c r="A84" s="448"/>
      <c r="B84" s="448"/>
      <c r="C84" s="448"/>
      <c r="D84" s="448"/>
      <c r="E84" s="448"/>
      <c r="F84" s="448"/>
      <c r="G84" s="448"/>
      <c r="H84" s="448"/>
      <c r="I84" s="448"/>
      <c r="J84" s="448"/>
      <c r="K84" s="448"/>
      <c r="L84" s="448"/>
      <c r="M84" s="448"/>
      <c r="N84" s="448"/>
      <c r="O84" s="448"/>
      <c r="P84" s="448"/>
    </row>
    <row r="85" spans="1:16">
      <c r="A85" s="448"/>
      <c r="B85" s="448"/>
      <c r="C85" s="448"/>
      <c r="D85" s="448"/>
      <c r="E85" s="448"/>
      <c r="F85" s="448"/>
      <c r="G85" s="448"/>
      <c r="H85" s="448"/>
      <c r="I85" s="448"/>
      <c r="J85" s="448"/>
      <c r="K85" s="448"/>
      <c r="L85" s="448"/>
      <c r="M85" s="448"/>
      <c r="N85" s="448"/>
      <c r="O85" s="448"/>
      <c r="P85" s="448"/>
    </row>
    <row r="86" spans="1:16">
      <c r="A86" s="448"/>
      <c r="B86" s="448"/>
      <c r="C86" s="448"/>
      <c r="D86" s="448"/>
      <c r="E86" s="448"/>
      <c r="F86" s="448"/>
      <c r="G86" s="448"/>
      <c r="H86" s="448"/>
      <c r="I86" s="448"/>
      <c r="J86" s="448"/>
      <c r="K86" s="448"/>
      <c r="L86" s="448"/>
      <c r="M86" s="448"/>
      <c r="N86" s="448"/>
      <c r="O86" s="448"/>
      <c r="P86" s="448"/>
    </row>
    <row r="87" spans="1:16">
      <c r="A87" s="448"/>
      <c r="B87" s="448"/>
      <c r="C87" s="448"/>
      <c r="D87" s="448"/>
      <c r="E87" s="448"/>
      <c r="F87" s="448"/>
      <c r="G87" s="448"/>
      <c r="H87" s="448"/>
      <c r="I87" s="448"/>
      <c r="J87" s="448"/>
      <c r="K87" s="448"/>
      <c r="L87" s="448"/>
      <c r="M87" s="448"/>
      <c r="N87" s="448"/>
      <c r="O87" s="448"/>
      <c r="P87" s="448"/>
    </row>
    <row r="88" spans="1:16">
      <c r="A88" s="448"/>
      <c r="B88" s="448"/>
      <c r="C88" s="448"/>
      <c r="D88" s="448"/>
      <c r="E88" s="448"/>
      <c r="F88" s="448"/>
      <c r="G88" s="448"/>
      <c r="H88" s="448"/>
      <c r="I88" s="448"/>
      <c r="J88" s="448"/>
      <c r="K88" s="448"/>
      <c r="L88" s="448"/>
      <c r="M88" s="448"/>
      <c r="N88" s="448"/>
      <c r="O88" s="448"/>
      <c r="P88" s="448"/>
    </row>
    <row r="89" spans="1:16">
      <c r="A89" s="448"/>
      <c r="B89" s="448"/>
      <c r="C89" s="448"/>
      <c r="D89" s="448"/>
      <c r="E89" s="448"/>
      <c r="F89" s="448"/>
      <c r="G89" s="448"/>
      <c r="H89" s="448"/>
      <c r="I89" s="448"/>
      <c r="J89" s="448"/>
      <c r="K89" s="448"/>
      <c r="L89" s="448"/>
      <c r="M89" s="448"/>
      <c r="N89" s="448"/>
      <c r="O89" s="448"/>
      <c r="P89" s="448"/>
    </row>
    <row r="90" spans="1:16">
      <c r="A90" s="448"/>
      <c r="B90" s="448"/>
      <c r="C90" s="448"/>
      <c r="D90" s="448"/>
      <c r="E90" s="448"/>
      <c r="F90" s="448"/>
      <c r="G90" s="448"/>
      <c r="H90" s="448"/>
      <c r="I90" s="448"/>
      <c r="J90" s="448"/>
      <c r="K90" s="448"/>
      <c r="L90" s="448"/>
      <c r="M90" s="448"/>
      <c r="N90" s="448"/>
      <c r="O90" s="448"/>
      <c r="P90" s="448"/>
    </row>
    <row r="91" spans="1:16">
      <c r="A91" s="448"/>
      <c r="B91" s="448"/>
      <c r="C91" s="448"/>
      <c r="D91" s="448"/>
      <c r="E91" s="448"/>
      <c r="F91" s="448"/>
      <c r="G91" s="448"/>
      <c r="H91" s="448"/>
      <c r="I91" s="448"/>
      <c r="J91" s="448"/>
      <c r="K91" s="448"/>
      <c r="L91" s="448"/>
      <c r="M91" s="448"/>
      <c r="N91" s="448"/>
      <c r="O91" s="448"/>
      <c r="P91" s="448"/>
    </row>
    <row r="92" spans="1:16">
      <c r="A92" s="448"/>
      <c r="B92" s="448"/>
      <c r="C92" s="448"/>
      <c r="D92" s="448"/>
      <c r="E92" s="448"/>
      <c r="F92" s="448"/>
      <c r="G92" s="448"/>
      <c r="H92" s="448"/>
      <c r="I92" s="448"/>
      <c r="J92" s="448"/>
      <c r="K92" s="448"/>
      <c r="L92" s="448"/>
      <c r="M92" s="448"/>
      <c r="N92" s="448"/>
      <c r="O92" s="448"/>
      <c r="P92" s="448"/>
    </row>
    <row r="93" spans="1:16">
      <c r="A93" s="448"/>
      <c r="B93" s="448"/>
      <c r="C93" s="448"/>
      <c r="D93" s="448"/>
      <c r="E93" s="448"/>
      <c r="F93" s="448"/>
      <c r="G93" s="448"/>
      <c r="H93" s="448"/>
      <c r="I93" s="448"/>
      <c r="J93" s="448"/>
      <c r="K93" s="448"/>
      <c r="L93" s="448"/>
      <c r="M93" s="448"/>
      <c r="N93" s="448"/>
      <c r="O93" s="448"/>
      <c r="P93" s="448"/>
    </row>
    <row r="94" spans="1:16">
      <c r="A94" s="448"/>
      <c r="B94" s="448"/>
      <c r="C94" s="448"/>
      <c r="D94" s="448"/>
      <c r="E94" s="448"/>
      <c r="F94" s="448"/>
      <c r="G94" s="448"/>
      <c r="H94" s="448"/>
      <c r="I94" s="448"/>
      <c r="J94" s="448"/>
      <c r="K94" s="448"/>
      <c r="L94" s="448"/>
      <c r="M94" s="448"/>
      <c r="N94" s="448"/>
      <c r="O94" s="448"/>
      <c r="P94" s="448"/>
    </row>
    <row r="95" spans="1:16">
      <c r="A95" s="448"/>
      <c r="B95" s="448"/>
      <c r="C95" s="448"/>
      <c r="D95" s="448"/>
      <c r="E95" s="448"/>
      <c r="F95" s="448"/>
      <c r="G95" s="448"/>
      <c r="H95" s="448"/>
      <c r="I95" s="448"/>
      <c r="J95" s="448"/>
      <c r="K95" s="448"/>
      <c r="L95" s="448"/>
      <c r="M95" s="448"/>
      <c r="N95" s="448"/>
      <c r="O95" s="448"/>
      <c r="P95" s="448"/>
    </row>
    <row r="96" spans="1:16">
      <c r="A96" s="448"/>
      <c r="B96" s="448"/>
      <c r="C96" s="448"/>
      <c r="D96" s="448"/>
      <c r="E96" s="448"/>
      <c r="F96" s="448"/>
      <c r="G96" s="448"/>
      <c r="H96" s="448"/>
      <c r="I96" s="448"/>
      <c r="J96" s="448"/>
      <c r="K96" s="448"/>
      <c r="L96" s="448"/>
      <c r="M96" s="448"/>
      <c r="N96" s="448"/>
      <c r="O96" s="448"/>
      <c r="P96" s="448"/>
    </row>
    <row r="97" spans="1:16">
      <c r="A97" s="448"/>
      <c r="B97" s="448"/>
      <c r="C97" s="448"/>
      <c r="D97" s="448"/>
      <c r="E97" s="448"/>
      <c r="F97" s="448"/>
      <c r="G97" s="448"/>
      <c r="H97" s="448"/>
      <c r="I97" s="448"/>
      <c r="J97" s="448"/>
      <c r="K97" s="448"/>
      <c r="L97" s="448"/>
      <c r="M97" s="448"/>
      <c r="N97" s="448"/>
      <c r="O97" s="448"/>
      <c r="P97" s="448"/>
    </row>
    <row r="98" spans="1:16">
      <c r="A98" s="448"/>
      <c r="B98" s="448"/>
      <c r="C98" s="448"/>
      <c r="D98" s="448"/>
      <c r="E98" s="448"/>
      <c r="F98" s="448"/>
      <c r="G98" s="448"/>
      <c r="H98" s="448"/>
      <c r="I98" s="448"/>
      <c r="J98" s="448"/>
      <c r="K98" s="448"/>
      <c r="L98" s="448"/>
      <c r="M98" s="448"/>
      <c r="N98" s="448"/>
      <c r="O98" s="448"/>
      <c r="P98" s="448"/>
    </row>
    <row r="99" spans="1:16">
      <c r="A99" s="448"/>
      <c r="B99" s="448"/>
      <c r="C99" s="448"/>
      <c r="D99" s="448"/>
      <c r="E99" s="448"/>
      <c r="F99" s="448"/>
      <c r="G99" s="448"/>
      <c r="H99" s="448"/>
      <c r="I99" s="448"/>
      <c r="J99" s="448"/>
      <c r="K99" s="448"/>
      <c r="L99" s="448"/>
      <c r="M99" s="448"/>
      <c r="N99" s="448"/>
      <c r="O99" s="448"/>
      <c r="P99" s="448"/>
    </row>
    <row r="100" spans="1:16">
      <c r="A100" s="448"/>
      <c r="B100" s="448"/>
      <c r="C100" s="448"/>
      <c r="D100" s="448"/>
      <c r="E100" s="448"/>
      <c r="F100" s="448"/>
      <c r="G100" s="448"/>
      <c r="H100" s="448"/>
      <c r="I100" s="448"/>
      <c r="J100" s="448"/>
      <c r="K100" s="448"/>
      <c r="L100" s="448"/>
      <c r="M100" s="448"/>
      <c r="N100" s="448"/>
      <c r="O100" s="448"/>
      <c r="P100" s="448"/>
    </row>
    <row r="101" spans="1:16">
      <c r="A101" s="448"/>
      <c r="B101" s="448"/>
      <c r="C101" s="448"/>
      <c r="D101" s="448"/>
      <c r="E101" s="448"/>
      <c r="F101" s="448"/>
      <c r="G101" s="448"/>
      <c r="H101" s="448"/>
      <c r="I101" s="448"/>
      <c r="J101" s="448"/>
      <c r="K101" s="448"/>
      <c r="L101" s="448"/>
      <c r="M101" s="448"/>
      <c r="N101" s="448"/>
      <c r="O101" s="448"/>
      <c r="P101" s="448"/>
    </row>
    <row r="102" spans="1:16">
      <c r="A102" s="448"/>
      <c r="B102" s="448"/>
      <c r="C102" s="448"/>
      <c r="D102" s="448"/>
      <c r="E102" s="448"/>
      <c r="F102" s="448"/>
      <c r="G102" s="448"/>
      <c r="H102" s="448"/>
      <c r="I102" s="448"/>
      <c r="J102" s="448"/>
      <c r="K102" s="448"/>
      <c r="L102" s="448"/>
      <c r="M102" s="448"/>
      <c r="N102" s="448"/>
      <c r="O102" s="448"/>
      <c r="P102" s="448"/>
    </row>
    <row r="103" spans="1:16">
      <c r="A103" s="448"/>
      <c r="B103" s="448"/>
      <c r="C103" s="448"/>
      <c r="D103" s="448"/>
      <c r="E103" s="448"/>
      <c r="F103" s="448"/>
      <c r="G103" s="448"/>
      <c r="H103" s="448"/>
      <c r="I103" s="448"/>
      <c r="J103" s="448"/>
      <c r="K103" s="448"/>
      <c r="L103" s="448"/>
      <c r="M103" s="448"/>
      <c r="N103" s="448"/>
      <c r="O103" s="448"/>
      <c r="P103" s="448"/>
    </row>
    <row r="104" spans="1:16">
      <c r="A104" s="448"/>
      <c r="B104" s="448"/>
      <c r="C104" s="448"/>
      <c r="D104" s="448"/>
      <c r="E104" s="448"/>
      <c r="F104" s="448"/>
      <c r="G104" s="448"/>
      <c r="H104" s="448"/>
      <c r="I104" s="448"/>
      <c r="J104" s="448"/>
      <c r="K104" s="448"/>
      <c r="L104" s="448"/>
      <c r="M104" s="448"/>
      <c r="N104" s="448"/>
      <c r="O104" s="448"/>
      <c r="P104" s="448"/>
    </row>
    <row r="105" spans="1:16">
      <c r="A105" s="448"/>
      <c r="B105" s="448"/>
      <c r="C105" s="448"/>
      <c r="D105" s="448"/>
      <c r="E105" s="448"/>
      <c r="F105" s="448"/>
      <c r="G105" s="448"/>
      <c r="H105" s="448"/>
      <c r="I105" s="448"/>
      <c r="J105" s="448"/>
      <c r="K105" s="448"/>
      <c r="L105" s="448"/>
      <c r="M105" s="448"/>
      <c r="N105" s="448"/>
      <c r="O105" s="448"/>
      <c r="P105" s="448"/>
    </row>
    <row r="106" spans="1:16">
      <c r="A106" s="448"/>
      <c r="B106" s="448"/>
      <c r="C106" s="448"/>
      <c r="D106" s="448"/>
      <c r="E106" s="448"/>
      <c r="F106" s="448"/>
      <c r="G106" s="448"/>
      <c r="H106" s="448"/>
      <c r="I106" s="448"/>
      <c r="J106" s="448"/>
      <c r="K106" s="448"/>
      <c r="L106" s="448"/>
      <c r="M106" s="448"/>
      <c r="N106" s="448"/>
      <c r="O106" s="448"/>
      <c r="P106" s="448"/>
    </row>
    <row r="107" spans="1:16">
      <c r="A107" s="448"/>
      <c r="B107" s="448"/>
      <c r="C107" s="448"/>
      <c r="D107" s="448"/>
      <c r="E107" s="448"/>
      <c r="F107" s="448"/>
      <c r="G107" s="448"/>
      <c r="H107" s="448"/>
      <c r="I107" s="448"/>
      <c r="J107" s="448"/>
      <c r="K107" s="448"/>
      <c r="L107" s="448"/>
      <c r="M107" s="448"/>
      <c r="N107" s="448"/>
      <c r="O107" s="448"/>
      <c r="P107" s="448"/>
    </row>
    <row r="108" spans="1:16">
      <c r="A108" s="448"/>
      <c r="B108" s="448"/>
      <c r="C108" s="448"/>
      <c r="D108" s="448"/>
      <c r="E108" s="448"/>
      <c r="F108" s="448"/>
      <c r="G108" s="448"/>
      <c r="H108" s="448"/>
      <c r="I108" s="448"/>
      <c r="J108" s="448"/>
      <c r="K108" s="448"/>
      <c r="L108" s="448"/>
      <c r="M108" s="448"/>
      <c r="N108" s="448"/>
      <c r="O108" s="448"/>
      <c r="P108" s="448"/>
    </row>
    <row r="109" spans="1:16">
      <c r="A109" s="448"/>
      <c r="B109" s="448"/>
      <c r="C109" s="448"/>
      <c r="D109" s="448"/>
      <c r="E109" s="448"/>
      <c r="F109" s="448"/>
      <c r="G109" s="448"/>
      <c r="H109" s="448"/>
      <c r="I109" s="448"/>
      <c r="J109" s="448"/>
      <c r="K109" s="448"/>
      <c r="L109" s="448"/>
      <c r="M109" s="448"/>
      <c r="N109" s="448"/>
      <c r="O109" s="448"/>
      <c r="P109" s="448"/>
    </row>
    <row r="110" spans="1:16">
      <c r="A110" s="448"/>
      <c r="B110" s="448"/>
      <c r="C110" s="448"/>
      <c r="D110" s="448"/>
      <c r="E110" s="448"/>
      <c r="F110" s="448"/>
      <c r="G110" s="448"/>
      <c r="H110" s="448"/>
      <c r="I110" s="448"/>
      <c r="J110" s="448"/>
      <c r="K110" s="448"/>
      <c r="L110" s="448"/>
      <c r="M110" s="448"/>
      <c r="N110" s="448"/>
      <c r="O110" s="448"/>
      <c r="P110" s="448"/>
    </row>
    <row r="111" spans="1:16">
      <c r="A111" s="448"/>
      <c r="B111" s="448"/>
      <c r="C111" s="448"/>
      <c r="D111" s="448"/>
      <c r="E111" s="448"/>
      <c r="F111" s="448"/>
      <c r="G111" s="448"/>
      <c r="H111" s="448"/>
      <c r="I111" s="448"/>
      <c r="J111" s="448"/>
      <c r="K111" s="448"/>
      <c r="L111" s="448"/>
      <c r="M111" s="448"/>
      <c r="N111" s="448"/>
      <c r="O111" s="448"/>
      <c r="P111" s="448"/>
    </row>
    <row r="112" spans="1:16">
      <c r="A112" s="448"/>
      <c r="B112" s="448"/>
      <c r="C112" s="448"/>
      <c r="D112" s="448"/>
      <c r="E112" s="448"/>
      <c r="F112" s="448"/>
      <c r="G112" s="448"/>
      <c r="H112" s="448"/>
      <c r="I112" s="448"/>
      <c r="J112" s="448"/>
      <c r="K112" s="448"/>
      <c r="L112" s="448"/>
      <c r="M112" s="448"/>
      <c r="N112" s="448"/>
      <c r="O112" s="448"/>
      <c r="P112" s="448"/>
    </row>
    <row r="113" spans="1:16">
      <c r="A113" s="448"/>
      <c r="B113" s="448"/>
      <c r="C113" s="448"/>
      <c r="D113" s="448"/>
      <c r="E113" s="448"/>
      <c r="F113" s="448"/>
      <c r="G113" s="448"/>
      <c r="H113" s="448"/>
      <c r="I113" s="448"/>
      <c r="J113" s="448"/>
      <c r="K113" s="448"/>
      <c r="L113" s="448"/>
      <c r="M113" s="448"/>
      <c r="N113" s="448"/>
      <c r="O113" s="448"/>
      <c r="P113" s="448"/>
    </row>
    <row r="114" spans="1:16">
      <c r="A114" s="448"/>
      <c r="B114" s="448"/>
      <c r="C114" s="448"/>
      <c r="D114" s="448"/>
      <c r="E114" s="448"/>
      <c r="F114" s="448"/>
      <c r="G114" s="448"/>
      <c r="H114" s="448"/>
      <c r="I114" s="448"/>
      <c r="J114" s="448"/>
      <c r="K114" s="448"/>
      <c r="L114" s="448"/>
      <c r="M114" s="448"/>
      <c r="N114" s="448"/>
      <c r="O114" s="448"/>
      <c r="P114" s="448"/>
    </row>
    <row r="115" spans="1:16">
      <c r="A115" s="448"/>
      <c r="B115" s="448"/>
      <c r="C115" s="448"/>
      <c r="D115" s="448"/>
      <c r="E115" s="448"/>
      <c r="F115" s="448"/>
      <c r="G115" s="448"/>
      <c r="H115" s="448"/>
      <c r="I115" s="448"/>
      <c r="J115" s="448"/>
      <c r="K115" s="448"/>
      <c r="L115" s="448"/>
      <c r="M115" s="448"/>
      <c r="N115" s="448"/>
      <c r="O115" s="448"/>
      <c r="P115" s="448"/>
    </row>
    <row r="116" spans="1:16">
      <c r="A116" s="448"/>
      <c r="B116" s="448"/>
      <c r="C116" s="448"/>
      <c r="D116" s="448"/>
      <c r="E116" s="448"/>
      <c r="F116" s="448"/>
      <c r="G116" s="448"/>
      <c r="H116" s="448"/>
      <c r="I116" s="448"/>
      <c r="J116" s="448"/>
      <c r="K116" s="448"/>
      <c r="L116" s="448"/>
      <c r="M116" s="448"/>
      <c r="N116" s="448"/>
      <c r="O116" s="448"/>
      <c r="P116" s="448"/>
    </row>
    <row r="117" spans="1:16">
      <c r="A117" s="448"/>
      <c r="B117" s="448"/>
      <c r="C117" s="448"/>
      <c r="D117" s="448"/>
      <c r="E117" s="448"/>
      <c r="F117" s="448"/>
      <c r="G117" s="448"/>
      <c r="H117" s="448"/>
      <c r="I117" s="448"/>
      <c r="J117" s="448"/>
      <c r="K117" s="448"/>
      <c r="L117" s="448"/>
      <c r="M117" s="448"/>
      <c r="N117" s="448"/>
      <c r="O117" s="448"/>
      <c r="P117" s="448"/>
    </row>
    <row r="118" spans="1:16">
      <c r="A118" s="448"/>
      <c r="B118" s="448"/>
      <c r="C118" s="448"/>
      <c r="D118" s="448"/>
      <c r="E118" s="448"/>
      <c r="F118" s="448"/>
      <c r="G118" s="448"/>
      <c r="H118" s="448"/>
      <c r="I118" s="448"/>
      <c r="J118" s="448"/>
      <c r="K118" s="448"/>
      <c r="L118" s="448"/>
      <c r="M118" s="448"/>
      <c r="N118" s="448"/>
      <c r="O118" s="448"/>
      <c r="P118" s="448"/>
    </row>
    <row r="119" spans="1:16">
      <c r="A119" s="448"/>
      <c r="B119" s="448"/>
      <c r="C119" s="448"/>
      <c r="D119" s="448"/>
      <c r="E119" s="448"/>
      <c r="F119" s="448"/>
      <c r="G119" s="448"/>
      <c r="H119" s="448"/>
      <c r="I119" s="448"/>
      <c r="J119" s="448"/>
      <c r="K119" s="448"/>
      <c r="L119" s="448"/>
      <c r="M119" s="448"/>
      <c r="N119" s="448"/>
      <c r="O119" s="448"/>
      <c r="P119" s="448"/>
    </row>
    <row r="120" spans="1:16">
      <c r="A120" s="448"/>
      <c r="B120" s="448"/>
      <c r="C120" s="448"/>
      <c r="D120" s="448"/>
      <c r="E120" s="448"/>
      <c r="F120" s="448"/>
      <c r="G120" s="448"/>
      <c r="H120" s="448"/>
      <c r="I120" s="448"/>
      <c r="J120" s="448"/>
      <c r="K120" s="448"/>
      <c r="L120" s="448"/>
      <c r="M120" s="448"/>
      <c r="N120" s="448"/>
      <c r="O120" s="448"/>
      <c r="P120" s="448"/>
    </row>
    <row r="121" spans="1:16">
      <c r="A121" s="448"/>
      <c r="B121" s="448"/>
      <c r="C121" s="448"/>
      <c r="D121" s="448"/>
      <c r="E121" s="448"/>
      <c r="F121" s="448"/>
      <c r="G121" s="448"/>
      <c r="H121" s="448"/>
      <c r="I121" s="448"/>
      <c r="J121" s="448"/>
      <c r="K121" s="448"/>
      <c r="L121" s="448"/>
      <c r="M121" s="448"/>
      <c r="N121" s="448"/>
      <c r="O121" s="448"/>
      <c r="P121" s="448"/>
    </row>
    <row r="122" spans="1:16">
      <c r="A122" s="448"/>
      <c r="B122" s="448"/>
      <c r="C122" s="448"/>
      <c r="D122" s="448"/>
      <c r="E122" s="448"/>
      <c r="F122" s="448"/>
      <c r="G122" s="448"/>
      <c r="H122" s="448"/>
      <c r="I122" s="448"/>
      <c r="J122" s="448"/>
      <c r="K122" s="448"/>
      <c r="L122" s="448"/>
      <c r="M122" s="448"/>
      <c r="N122" s="448"/>
      <c r="O122" s="448"/>
      <c r="P122" s="448"/>
    </row>
    <row r="123" spans="1:16">
      <c r="A123" s="448"/>
      <c r="B123" s="448"/>
      <c r="C123" s="448"/>
      <c r="D123" s="448"/>
      <c r="E123" s="448"/>
      <c r="F123" s="448"/>
      <c r="G123" s="448"/>
      <c r="H123" s="448"/>
      <c r="I123" s="448"/>
      <c r="J123" s="448"/>
      <c r="K123" s="448"/>
      <c r="L123" s="448"/>
      <c r="M123" s="448"/>
      <c r="N123" s="448"/>
      <c r="O123" s="448"/>
      <c r="P123" s="448"/>
    </row>
    <row r="124" spans="1:16">
      <c r="A124" s="448"/>
      <c r="B124" s="448"/>
      <c r="C124" s="448"/>
      <c r="D124" s="448"/>
      <c r="E124" s="448"/>
      <c r="F124" s="448"/>
      <c r="G124" s="448"/>
      <c r="H124" s="448"/>
      <c r="I124" s="448"/>
      <c r="J124" s="448"/>
      <c r="K124" s="448"/>
      <c r="L124" s="448"/>
      <c r="M124" s="448"/>
      <c r="N124" s="448"/>
      <c r="O124" s="448"/>
      <c r="P124" s="448"/>
    </row>
    <row r="125" spans="1:16">
      <c r="A125" s="448"/>
      <c r="B125" s="448"/>
      <c r="C125" s="448"/>
      <c r="D125" s="448"/>
      <c r="E125" s="448"/>
      <c r="F125" s="448"/>
      <c r="G125" s="448"/>
      <c r="H125" s="448"/>
      <c r="I125" s="448"/>
      <c r="J125" s="448"/>
      <c r="K125" s="448"/>
      <c r="L125" s="448"/>
      <c r="M125" s="448"/>
      <c r="N125" s="448"/>
      <c r="O125" s="448"/>
      <c r="P125" s="448"/>
    </row>
    <row r="126" spans="1:16">
      <c r="A126" s="448"/>
      <c r="B126" s="448"/>
      <c r="C126" s="448"/>
      <c r="D126" s="448"/>
      <c r="E126" s="448"/>
      <c r="F126" s="448"/>
      <c r="G126" s="448"/>
      <c r="H126" s="448"/>
      <c r="I126" s="448"/>
      <c r="J126" s="448"/>
      <c r="K126" s="448"/>
      <c r="L126" s="448"/>
      <c r="M126" s="448"/>
      <c r="N126" s="448"/>
      <c r="O126" s="448"/>
      <c r="P126" s="448"/>
    </row>
    <row r="127" spans="1:16">
      <c r="A127" s="448"/>
      <c r="B127" s="448"/>
      <c r="C127" s="448"/>
      <c r="D127" s="448"/>
      <c r="E127" s="448"/>
      <c r="F127" s="448"/>
      <c r="G127" s="448"/>
      <c r="H127" s="448"/>
      <c r="I127" s="448"/>
      <c r="J127" s="448"/>
      <c r="K127" s="448"/>
      <c r="L127" s="448"/>
      <c r="M127" s="448"/>
      <c r="N127" s="448"/>
      <c r="O127" s="448"/>
      <c r="P127" s="448"/>
    </row>
    <row r="128" spans="1:16">
      <c r="A128" s="448"/>
      <c r="B128" s="448"/>
      <c r="C128" s="448"/>
      <c r="D128" s="448"/>
      <c r="E128" s="448"/>
      <c r="F128" s="448"/>
      <c r="G128" s="448"/>
      <c r="H128" s="448"/>
      <c r="I128" s="448"/>
      <c r="J128" s="448"/>
      <c r="K128" s="448"/>
      <c r="L128" s="448"/>
      <c r="M128" s="448"/>
      <c r="N128" s="448"/>
      <c r="O128" s="448"/>
      <c r="P128" s="448"/>
    </row>
    <row r="129" spans="1:16">
      <c r="A129" s="448"/>
      <c r="B129" s="448"/>
      <c r="C129" s="448"/>
      <c r="D129" s="448"/>
      <c r="E129" s="448"/>
      <c r="F129" s="448"/>
      <c r="G129" s="448"/>
      <c r="H129" s="448"/>
      <c r="I129" s="448"/>
      <c r="J129" s="448"/>
      <c r="K129" s="448"/>
      <c r="L129" s="448"/>
      <c r="M129" s="448"/>
      <c r="N129" s="448"/>
      <c r="O129" s="448"/>
      <c r="P129" s="448"/>
    </row>
  </sheetData>
  <mergeCells count="1">
    <mergeCell ref="B46:I46"/>
  </mergeCells>
  <hyperlinks>
    <hyperlink ref="E15" r:id="rId1"/>
    <hyperlink ref="E16" r:id="rId2"/>
    <hyperlink ref="E17" r:id="rId3"/>
    <hyperlink ref="E18" r:id="rId4"/>
  </hyperlinks>
  <pageMargins left="0.74803149606299213" right="0.74803149606299213" top="0.98425196850393704" bottom="0.98425196850393704" header="0.51181102362204722" footer="0.51181102362204722"/>
  <pageSetup paperSize="8" scale="39" orientation="landscape" r:id="rId5"/>
  <headerFooter alignWithMargins="0"/>
  <drawing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vt:i4>
      </vt:variant>
    </vt:vector>
  </HeadingPairs>
  <TitlesOfParts>
    <vt:vector size="17" baseType="lpstr">
      <vt:lpstr>Contents</vt:lpstr>
      <vt:lpstr>Glossary</vt:lpstr>
      <vt:lpstr>Scope 1 Stationary fuels</vt:lpstr>
      <vt:lpstr>Scope 1 Uncertainties</vt:lpstr>
      <vt:lpstr>Scope 1 Transport fuels</vt:lpstr>
      <vt:lpstr>Scope 1 Transport by distance </vt:lpstr>
      <vt:lpstr>Scope 1 Refrigerants</vt:lpstr>
      <vt:lpstr>Scope 2 Electricity</vt:lpstr>
      <vt:lpstr>Scope 3 T &amp; D losses</vt:lpstr>
      <vt:lpstr>Scope 3 Taxi and rental cars</vt:lpstr>
      <vt:lpstr>Scope 3 Air travel</vt:lpstr>
      <vt:lpstr>Scope 3 Waste to landfill</vt:lpstr>
      <vt:lpstr>Transport-background data</vt:lpstr>
      <vt:lpstr>rental car &amp; taxi by cc</vt:lpstr>
      <vt:lpstr>Calorific values for EFs </vt:lpstr>
      <vt:lpstr>Sheet1</vt:lpstr>
      <vt:lpstr>'Scope 3 Waste to landfill'!Print_Area</vt:lpstr>
    </vt:vector>
  </TitlesOfParts>
  <Company>Ministry for the Environment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2015 - Emissions factors for the 2013 calendar year</dc:title>
  <dc:subject>Blank Template with doc ID footer</dc:subject>
  <dc:creator>Charles Rands</dc:creator>
  <cp:lastModifiedBy>Jeanette Manson</cp:lastModifiedBy>
  <cp:lastPrinted>2015-01-15T01:20:49Z</cp:lastPrinted>
  <dcterms:created xsi:type="dcterms:W3CDTF">2005-06-14T04:15:23Z</dcterms:created>
  <dcterms:modified xsi:type="dcterms:W3CDTF">2015-04-09T22:41:20Z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328735610</vt:i4>
  </property>
  <property fmtid="{D5CDD505-2E9C-101B-9397-08002B2CF9AE}" pid="3" name="_EmailSubject">
    <vt:lpwstr>Voluntary Greenhouse reporting</vt:lpwstr>
  </property>
  <property fmtid="{D5CDD505-2E9C-101B-9397-08002B2CF9AE}" pid="4" name="_AuthorEmail">
    <vt:lpwstr>Jeanette.Manson@mfe.govt.nz</vt:lpwstr>
  </property>
  <property fmtid="{D5CDD505-2E9C-101B-9397-08002B2CF9AE}" pid="5" name="_AuthorEmailDisplayName">
    <vt:lpwstr>Jeanette Manson</vt:lpwstr>
  </property>
  <property fmtid="{D5CDD505-2E9C-101B-9397-08002B2CF9AE}" pid="6" name="Name">
    <vt:lpwstr>000001661869</vt:lpwstr>
  </property>
  <property fmtid="{D5CDD505-2E9C-101B-9397-08002B2CF9AE}" pid="7" name="DisplayName">
    <vt:lpwstr>03 - NZ guidance for voluntary corporate GHG reporting</vt:lpwstr>
  </property>
  <property fmtid="{D5CDD505-2E9C-101B-9397-08002B2CF9AE}" pid="8" name="Class">
    <vt:lpwstr>PD/PD_CC/PD_CC_Twelve/PD_CC_Twelve_Five/PD_CC_Twelve_Five_Three</vt:lpwstr>
  </property>
  <property fmtid="{D5CDD505-2E9C-101B-9397-08002B2CF9AE}" pid="9" name="ClassComments">
    <vt:lpwstr/>
  </property>
  <property fmtid="{D5CDD505-2E9C-101B-9397-08002B2CF9AE}" pid="10" name="AddedBy">
    <vt:lpwstr>RandsC</vt:lpwstr>
  </property>
  <property fmtid="{D5CDD505-2E9C-101B-9397-08002B2CF9AE}" pid="11" name="DateAdded">
    <vt:filetime>2015-03-23T20:41:20Z</vt:filetime>
  </property>
  <property fmtid="{D5CDD505-2E9C-101B-9397-08002B2CF9AE}" pid="12" name="FirstAddedBy">
    <vt:lpwstr>RandsC</vt:lpwstr>
  </property>
  <property fmtid="{D5CDD505-2E9C-101B-9397-08002B2CF9AE}" pid="13" name="DateFirstAdded">
    <vt:filetime>2015-01-29T03:43:17Z</vt:filetime>
  </property>
  <property fmtid="{D5CDD505-2E9C-101B-9397-08002B2CF9AE}" pid="14" name="LastModifiedBy">
    <vt:lpwstr>RandsC</vt:lpwstr>
  </property>
  <property fmtid="{D5CDD505-2E9C-101B-9397-08002B2CF9AE}" pid="15" name="DateLastModified">
    <vt:filetime>2015-03-23T20:41:20Z</vt:filetime>
  </property>
  <property fmtid="{D5CDD505-2E9C-101B-9397-08002B2CF9AE}" pid="16" name="IsCheckedOut">
    <vt:bool>true</vt:bool>
  </property>
  <property fmtid="{D5CDD505-2E9C-101B-9397-08002B2CF9AE}" pid="17" name="CheckedOutBy">
    <vt:lpwstr>RandsC</vt:lpwstr>
  </property>
  <property fmtid="{D5CDD505-2E9C-101B-9397-08002B2CF9AE}" pid="18" name="CheckOutComment">
    <vt:lpwstr/>
  </property>
  <property fmtid="{D5CDD505-2E9C-101B-9397-08002B2CF9AE}" pid="19" name="CheckOutDate">
    <vt:filetime>2015-03-25T19:59:34Z</vt:filetime>
  </property>
  <property fmtid="{D5CDD505-2E9C-101B-9397-08002B2CF9AE}" pid="20" name="VersionStatus">
    <vt:i4>3</vt:i4>
  </property>
  <property fmtid="{D5CDD505-2E9C-101B-9397-08002B2CF9AE}" pid="21" name="ProtectMode">
    <vt:i4>4194336</vt:i4>
  </property>
  <property fmtid="{D5CDD505-2E9C-101B-9397-08002B2CF9AE}" pid="22" name="IndexMode">
    <vt:i4>0</vt:i4>
  </property>
  <property fmtid="{D5CDD505-2E9C-101B-9397-08002B2CF9AE}" pid="23" name="MaxVersionsOnline">
    <vt:i4>0</vt:i4>
  </property>
  <property fmtid="{D5CDD505-2E9C-101B-9397-08002B2CF9AE}" pid="24" name="Version">
    <vt:lpwstr>3.0</vt:lpwstr>
  </property>
  <property fmtid="{D5CDD505-2E9C-101B-9397-08002B2CF9AE}" pid="25" name="Versions">
    <vt:lpwstr>1.0 2.0 2.1 3.0</vt:lpwstr>
  </property>
  <property fmtid="{D5CDD505-2E9C-101B-9397-08002B2CF9AE}" pid="26" name="ContentVersion">
    <vt:lpwstr>3.0</vt:lpwstr>
  </property>
  <property fmtid="{D5CDD505-2E9C-101B-9397-08002B2CF9AE}" pid="27" name="ContentType">
    <vt:i4>0</vt:i4>
  </property>
  <property fmtid="{D5CDD505-2E9C-101B-9397-08002B2CF9AE}" pid="28" name="ContentSize">
    <vt:i4>158836</vt:i4>
  </property>
  <property fmtid="{D5CDD505-2E9C-101B-9397-08002B2CF9AE}" pid="29" name="ContentFormats">
    <vt:lpwstr>XLSX</vt:lpwstr>
  </property>
  <property fmtid="{D5CDD505-2E9C-101B-9397-08002B2CF9AE}" pid="30" name="LocaleID">
    <vt:i4>0</vt:i4>
  </property>
  <property fmtid="{D5CDD505-2E9C-101B-9397-08002B2CF9AE}" pid="31" name="RequiredSignatures">
    <vt:lpwstr/>
  </property>
  <property fmtid="{D5CDD505-2E9C-101B-9397-08002B2CF9AE}" pid="32" name="SignaturesRequired">
    <vt:lpwstr/>
  </property>
  <property fmtid="{D5CDD505-2E9C-101B-9397-08002B2CF9AE}" pid="33" name="Signatures">
    <vt:lpwstr/>
  </property>
  <property fmtid="{D5CDD505-2E9C-101B-9397-08002B2CF9AE}" pid="34" name="DateAvailable">
    <vt:filetime>1899-12-29T11:00:00Z</vt:filetime>
  </property>
  <property fmtid="{D5CDD505-2E9C-101B-9397-08002B2CF9AE}" pid="35" name="DateExpires">
    <vt:filetime>1899-12-29T11:00:00Z</vt:filetime>
  </property>
  <property fmtid="{D5CDD505-2E9C-101B-9397-08002B2CF9AE}" pid="36" name="RelativeDateExpires">
    <vt:lpwstr>Never</vt:lpwstr>
  </property>
  <property fmtid="{D5CDD505-2E9C-101B-9397-08002B2CF9AE}" pid="37" name="Parents">
    <vt:lpwstr>d5ed5a9da00844088809350a96dc2439</vt:lpwstr>
  </property>
  <property fmtid="{D5CDD505-2E9C-101B-9397-08002B2CF9AE}" pid="38" name="Children">
    <vt:lpwstr/>
  </property>
  <property fmtid="{D5CDD505-2E9C-101B-9397-08002B2CF9AE}" pid="39" name="Master">
    <vt:lpwstr/>
  </property>
  <property fmtid="{D5CDD505-2E9C-101B-9397-08002B2CF9AE}" pid="40" name="Slaves">
    <vt:lpwstr/>
  </property>
  <property fmtid="{D5CDD505-2E9C-101B-9397-08002B2CF9AE}" pid="41" name="PublishPaths">
    <vt:lpwstr/>
  </property>
  <property fmtid="{D5CDD505-2E9C-101B-9397-08002B2CF9AE}" pid="42" name="SeeAlso">
    <vt:lpwstr/>
  </property>
  <property fmtid="{D5CDD505-2E9C-101B-9397-08002B2CF9AE}" pid="43" name="Folders">
    <vt:lpwstr/>
  </property>
  <property fmtid="{D5CDD505-2E9C-101B-9397-08002B2CF9AE}" pid="44" name="MetaPath">
    <vt:lpwstr>\PD\PD_CC\PD_CC_Twelve\PD_CC_Twelve_Five\PD_CC_Twelve_Five_Three</vt:lpwstr>
  </property>
  <property fmtid="{D5CDD505-2E9C-101B-9397-08002B2CF9AE}" pid="45" name="ContentPath">
    <vt:lpwstr>\PD\PD_CC\PD_CC_Twelve\PD_CC_Twelve_Five\PD_CC_Twelve_Five_Three</vt:lpwstr>
  </property>
  <property fmtid="{D5CDD505-2E9C-101B-9397-08002B2CF9AE}" pid="46" name="ArchiveMetaPath">
    <vt:lpwstr>\PD\PD_CC\PD_CC_Twelve\PD_CC_Twelve_Five\PD_CC_Twelve_Five_Three</vt:lpwstr>
  </property>
  <property fmtid="{D5CDD505-2E9C-101B-9397-08002B2CF9AE}" pid="47" name="ArchiveContentPath">
    <vt:lpwstr>\PD\PD_CC\PD_CC_Twelve\PD_CC_Twelve_Five\PD_CC_Twelve_Five_Three</vt:lpwstr>
  </property>
  <property fmtid="{D5CDD505-2E9C-101B-9397-08002B2CF9AE}" pid="48" name="ContentVPath">
    <vt:lpwstr>/PD/PD_CC/PD_CC_Twelve/PD_CC_Twelve_Five/PD_CC_Twelve_Five_Three</vt:lpwstr>
  </property>
  <property fmtid="{D5CDD505-2E9C-101B-9397-08002B2CF9AE}" pid="49" name="Icon">
    <vt:lpwstr/>
  </property>
  <property fmtid="{D5CDD505-2E9C-101B-9397-08002B2CF9AE}" pid="50" name="DefaultContent">
    <vt:lpwstr/>
  </property>
  <property fmtid="{D5CDD505-2E9C-101B-9397-08002B2CF9AE}" pid="51" name="DefaultFormat">
    <vt:lpwstr>XLSX</vt:lpwstr>
  </property>
  <property fmtid="{D5CDD505-2E9C-101B-9397-08002B2CF9AE}" pid="52" name="DefaultForm">
    <vt:lpwstr/>
  </property>
  <property fmtid="{D5CDD505-2E9C-101B-9397-08002B2CF9AE}" pid="53" name="DefaultUIHandler">
    <vt:lpwstr/>
  </property>
  <property fmtid="{D5CDD505-2E9C-101B-9397-08002B2CF9AE}" pid="54" name="Abstract">
    <vt:bool>false</vt:bool>
  </property>
  <property fmtid="{D5CDD505-2E9C-101B-9397-08002B2CF9AE}" pid="55" name="PossibleSuperiors">
    <vt:lpwstr>PD_CC_Twelve_Five</vt:lpwstr>
  </property>
  <property fmtid="{D5CDD505-2E9C-101B-9397-08002B2CF9AE}" pid="56" name="HelpFileContext">
    <vt:i4>0</vt:i4>
  </property>
  <property fmtid="{D5CDD505-2E9C-101B-9397-08002B2CF9AE}" pid="57" name="HelpFileName">
    <vt:lpwstr/>
  </property>
  <property fmtid="{D5CDD505-2E9C-101B-9397-08002B2CF9AE}" pid="58" name="Description">
    <vt:lpwstr/>
  </property>
  <property fmtid="{D5CDD505-2E9C-101B-9397-08002B2CF9AE}" pid="59" name="Doctype">
    <vt:lpwstr>Other</vt:lpwstr>
  </property>
  <property fmtid="{D5CDD505-2E9C-101B-9397-08002B2CF9AE}" pid="60" name="To">
    <vt:lpwstr/>
  </property>
  <property fmtid="{D5CDD505-2E9C-101B-9397-08002B2CF9AE}" pid="61" name="From">
    <vt:lpwstr/>
  </property>
  <property fmtid="{D5CDD505-2E9C-101B-9397-08002B2CF9AE}" pid="62" name="Sent_Received">
    <vt:filetime>1899-12-29T11:00:00Z</vt:filetime>
  </property>
  <property fmtid="{D5CDD505-2E9C-101B-9397-08002B2CF9AE}" pid="63" name="Status">
    <vt:lpwstr>Draft</vt:lpwstr>
  </property>
  <property fmtid="{D5CDD505-2E9C-101B-9397-08002B2CF9AE}" pid="64" name="ContractNumber">
    <vt:lpwstr/>
  </property>
  <property fmtid="{D5CDD505-2E9C-101B-9397-08002B2CF9AE}" pid="65" name="Year">
    <vt:lpwstr>2014 - 2015</vt:lpwstr>
  </property>
  <property fmtid="{D5CDD505-2E9C-101B-9397-08002B2CF9AE}" pid="66" name="adspath">
    <vt:lpwstr>Amphora://EDRMS1/PD/PD_CC/PD_CC_Twelve/PD_CC_Twelve_Five/PD_CC_Twelve_Five_Three/000001661869</vt:lpwstr>
  </property>
  <property fmtid="{D5CDD505-2E9C-101B-9397-08002B2CF9AE}" pid="67" name="_NewReviewCycle">
    <vt:lpwstr/>
  </property>
  <property fmtid="{D5CDD505-2E9C-101B-9397-08002B2CF9AE}" pid="68" name="_PreviousAdHocReviewCycleID">
    <vt:i4>-1833452863</vt:i4>
  </property>
</Properties>
</file>