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05" windowWidth="12720" windowHeight="12285" tabRatio="911"/>
  </bookViews>
  <sheets>
    <sheet name="Glossary" sheetId="4" r:id="rId1"/>
    <sheet name="Contents" sheetId="15" r:id="rId2"/>
    <sheet name="Scope 1 Stationary fuels" sheetId="27" r:id="rId3"/>
    <sheet name="Scope 1 Uncertainties" sheetId="39" r:id="rId4"/>
    <sheet name="Scope 1 Transport fuels" sheetId="22" r:id="rId5"/>
    <sheet name="Scope 1 Transport by distance " sheetId="30" r:id="rId6"/>
    <sheet name="Scope 1 Taxi and rental cars" sheetId="34" r:id="rId7"/>
    <sheet name="Scope 1 Refrigerants" sheetId="16" r:id="rId8"/>
    <sheet name="Scope 2 Electricity" sheetId="32" r:id="rId9"/>
    <sheet name="Scope 3 T &amp; D losses" sheetId="33" r:id="rId10"/>
    <sheet name="Scope 3 Air travel" sheetId="36" r:id="rId11"/>
    <sheet name="Scope 3 Waste to landfill" sheetId="38" r:id="rId12"/>
    <sheet name="Calorific values for EFs " sheetId="40" r:id="rId13"/>
    <sheet name="EECA_Average by engine size" sheetId="47" r:id="rId14"/>
  </sheets>
  <definedNames>
    <definedName name="Z_183111D4_A781_4330_B4AC_6E6EC6ECA26D_.wvu.Cols" localSheetId="11" hidden="1">'Scope 3 Waste to landfill'!$E:$E</definedName>
    <definedName name="Z_528BE8D7_37A5_402E_A9CD_BA3935B9D815_.wvu.Cols" localSheetId="11" hidden="1">'Scope 3 Waste to landfill'!$E:$E</definedName>
    <definedName name="Z_F97BB096_CC72_4291_BA78_E189BBC64EFE_.wvu.Cols" localSheetId="11" hidden="1">'Scope 3 Waste to landfill'!$E:$E</definedName>
  </definedNames>
  <calcPr calcId="145621"/>
</workbook>
</file>

<file path=xl/calcChain.xml><?xml version="1.0" encoding="utf-8"?>
<calcChain xmlns="http://schemas.openxmlformats.org/spreadsheetml/2006/main">
  <c r="C24" i="33" l="1"/>
  <c r="C17" i="32" l="1"/>
  <c r="C16" i="32"/>
  <c r="D13" i="34" l="1"/>
  <c r="D14" i="34"/>
  <c r="E5" i="32"/>
  <c r="D9" i="34"/>
  <c r="D23" i="30"/>
  <c r="I23" i="30"/>
  <c r="G23" i="22"/>
  <c r="C23" i="22"/>
  <c r="E52" i="27"/>
  <c r="D52" i="27"/>
  <c r="C57" i="27"/>
  <c r="F19" i="27"/>
  <c r="E19" i="27"/>
  <c r="C59" i="27"/>
  <c r="C25" i="30"/>
  <c r="C24" i="30"/>
  <c r="B24" i="38"/>
  <c r="D11" i="38"/>
  <c r="D18" i="38"/>
  <c r="D13" i="38"/>
  <c r="D9" i="38"/>
  <c r="D7" i="38"/>
  <c r="E37" i="40"/>
  <c r="D37" i="40"/>
  <c r="E36" i="40"/>
  <c r="D36" i="40"/>
  <c r="E27" i="40"/>
  <c r="D27" i="40"/>
  <c r="E26" i="40"/>
  <c r="D26" i="40"/>
  <c r="D25" i="40"/>
  <c r="D24" i="40"/>
  <c r="E22" i="40"/>
  <c r="D22" i="40"/>
  <c r="E21" i="40"/>
  <c r="D21" i="40"/>
  <c r="E20" i="40"/>
  <c r="D20" i="40"/>
  <c r="E19" i="40"/>
  <c r="G18" i="40"/>
  <c r="F18" i="40"/>
  <c r="G8" i="40"/>
  <c r="F8" i="40"/>
  <c r="E8" i="40"/>
  <c r="E18" i="40"/>
  <c r="C23" i="34"/>
  <c r="D23" i="34"/>
  <c r="C24" i="34"/>
  <c r="D24" i="34"/>
  <c r="C25" i="34"/>
  <c r="D25" i="34"/>
  <c r="C26" i="34"/>
  <c r="D26" i="34"/>
  <c r="C22" i="34"/>
  <c r="D22" i="34"/>
  <c r="D12" i="30"/>
  <c r="F19" i="30"/>
  <c r="F21" i="30"/>
  <c r="J21" i="30"/>
  <c r="F7" i="30"/>
  <c r="C28" i="34"/>
  <c r="D28" i="34"/>
  <c r="D25" i="30"/>
  <c r="D11" i="30"/>
  <c r="D10" i="30"/>
  <c r="C27" i="34"/>
  <c r="D27" i="34"/>
  <c r="D24" i="30"/>
  <c r="D23" i="22"/>
  <c r="C58" i="27"/>
  <c r="I19" i="27"/>
  <c r="H19" i="27"/>
  <c r="G19" i="27"/>
  <c r="F54" i="27"/>
  <c r="E54" i="27"/>
  <c r="D54" i="27"/>
  <c r="F53" i="27"/>
  <c r="E53" i="27"/>
  <c r="D53" i="27"/>
  <c r="F52" i="27"/>
  <c r="C52" i="27"/>
  <c r="E11" i="27"/>
  <c r="C54" i="27"/>
  <c r="D20" i="30"/>
  <c r="D21" i="30"/>
  <c r="D22" i="30"/>
  <c r="D19" i="30"/>
  <c r="C15" i="32"/>
  <c r="C14" i="32"/>
  <c r="C12" i="32"/>
  <c r="C13" i="32"/>
  <c r="C41" i="33"/>
  <c r="C40" i="33"/>
  <c r="C22" i="33"/>
  <c r="D15" i="38"/>
  <c r="D8" i="38"/>
  <c r="I11" i="27"/>
  <c r="C53" i="27"/>
  <c r="D12" i="38"/>
  <c r="D19" i="38"/>
  <c r="E19" i="30"/>
  <c r="F23" i="22"/>
  <c r="E23" i="22"/>
  <c r="D57" i="27"/>
  <c r="D59" i="27"/>
  <c r="F11" i="27"/>
  <c r="E59" i="27"/>
  <c r="G11" i="27"/>
  <c r="G19" i="30"/>
  <c r="F59" i="27"/>
  <c r="H11" i="27"/>
  <c r="F57" i="27"/>
  <c r="G59" i="27"/>
  <c r="E57" i="27"/>
  <c r="E58" i="27"/>
  <c r="G57" i="27"/>
  <c r="I19" i="30"/>
  <c r="E5" i="30"/>
  <c r="F58" i="27"/>
  <c r="D58" i="27"/>
  <c r="G58" i="27"/>
  <c r="G20" i="30"/>
  <c r="H19" i="30"/>
  <c r="K20" i="30"/>
  <c r="G22" i="30"/>
  <c r="E22" i="34"/>
  <c r="J19" i="30"/>
  <c r="H20" i="30"/>
  <c r="H21" i="30"/>
  <c r="H23" i="30"/>
  <c r="E25" i="34"/>
  <c r="E24" i="34"/>
  <c r="E23" i="34"/>
  <c r="F22" i="34"/>
  <c r="D5" i="34"/>
  <c r="H25" i="30"/>
  <c r="L25" i="30"/>
  <c r="H11" i="30"/>
  <c r="L23" i="30"/>
  <c r="H9" i="30"/>
  <c r="G24" i="30"/>
  <c r="K24" i="30"/>
  <c r="G10" i="30"/>
  <c r="K22" i="30"/>
  <c r="G8" i="30"/>
  <c r="L20" i="30"/>
  <c r="H22" i="30"/>
  <c r="F20" i="30"/>
  <c r="E20" i="30"/>
  <c r="E27" i="34"/>
  <c r="F27" i="34"/>
  <c r="D10" i="34"/>
  <c r="F24" i="34"/>
  <c r="D12" i="34"/>
  <c r="E28" i="34"/>
  <c r="F28" i="34"/>
  <c r="D11" i="34"/>
  <c r="F25" i="34"/>
  <c r="D8" i="34"/>
  <c r="E26" i="34"/>
  <c r="F26" i="34"/>
  <c r="F23" i="34"/>
  <c r="J20" i="30"/>
  <c r="F22" i="30"/>
  <c r="I20" i="30"/>
  <c r="E22" i="30"/>
  <c r="H24" i="30"/>
  <c r="L24" i="30"/>
  <c r="H10" i="30"/>
  <c r="L22" i="30"/>
  <c r="H8" i="30"/>
  <c r="E6" i="30"/>
  <c r="D16" i="38"/>
  <c r="D6" i="34"/>
  <c r="C36" i="34"/>
  <c r="D7" i="34"/>
  <c r="E24" i="30"/>
  <c r="I24" i="30"/>
  <c r="E10" i="30"/>
  <c r="I22" i="30"/>
  <c r="E8" i="30"/>
  <c r="F24" i="30"/>
  <c r="J24" i="30"/>
  <c r="F10" i="30"/>
  <c r="J22" i="30"/>
  <c r="F8" i="30"/>
  <c r="K19" i="30"/>
  <c r="G5" i="30"/>
  <c r="F5" i="30"/>
  <c r="L19" i="30"/>
  <c r="H5" i="30"/>
  <c r="L21" i="30"/>
  <c r="H7" i="30"/>
  <c r="H12" i="30"/>
  <c r="G21" i="30"/>
  <c r="G23" i="30"/>
  <c r="E21" i="30"/>
  <c r="F12" i="30"/>
  <c r="F23" i="30"/>
  <c r="I21" i="30"/>
  <c r="E7" i="30"/>
  <c r="E12" i="30"/>
  <c r="E23" i="30"/>
  <c r="G25" i="30"/>
  <c r="K25" i="30"/>
  <c r="G11" i="30"/>
  <c r="K23" i="30"/>
  <c r="G9" i="30"/>
  <c r="G6" i="30"/>
  <c r="H6" i="30"/>
  <c r="K21" i="30"/>
  <c r="F6" i="30"/>
  <c r="E9" i="30"/>
  <c r="E25" i="30"/>
  <c r="I25" i="30"/>
  <c r="E11" i="30"/>
  <c r="F25" i="30"/>
  <c r="J25" i="30"/>
  <c r="F11" i="30"/>
  <c r="J23" i="30"/>
  <c r="F9" i="30"/>
  <c r="G7" i="30"/>
  <c r="G12" i="30"/>
</calcChain>
</file>

<file path=xl/comments1.xml><?xml version="1.0" encoding="utf-8"?>
<comments xmlns="http://schemas.openxmlformats.org/spreadsheetml/2006/main">
  <authors>
    <author>Brian Moore</author>
  </authors>
  <commentList>
    <comment ref="A8" authorId="0">
      <text>
        <r>
          <rPr>
            <b/>
            <sz val="9"/>
            <color indexed="81"/>
            <rFont val="Tahoma"/>
            <family val="2"/>
          </rPr>
          <t>Brian Moore:</t>
        </r>
        <r>
          <rPr>
            <sz val="9"/>
            <color indexed="81"/>
            <rFont val="Tahoma"/>
            <family val="2"/>
          </rPr>
          <t xml:space="preserve">
Scope 1 only</t>
        </r>
      </text>
    </comment>
  </commentList>
</comments>
</file>

<file path=xl/sharedStrings.xml><?xml version="1.0" encoding="utf-8"?>
<sst xmlns="http://schemas.openxmlformats.org/spreadsheetml/2006/main" count="927" uniqueCount="442">
  <si>
    <t>Emission Source</t>
  </si>
  <si>
    <t>User</t>
  </si>
  <si>
    <t>Unit</t>
  </si>
  <si>
    <r>
      <t>Emission factor Total CO</t>
    </r>
    <r>
      <rPr>
        <vertAlign val="subscript"/>
        <sz val="10"/>
        <rFont val="Arial"/>
        <family val="2"/>
      </rPr>
      <t>2</t>
    </r>
    <r>
      <rPr>
        <sz val="10"/>
        <rFont val="Arial"/>
        <family val="2"/>
      </rPr>
      <t>-e
(kg CO</t>
    </r>
    <r>
      <rPr>
        <vertAlign val="subscript"/>
        <sz val="10"/>
        <rFont val="Arial"/>
        <family val="2"/>
      </rPr>
      <t>2</t>
    </r>
    <r>
      <rPr>
        <sz val="10"/>
        <rFont val="Arial"/>
        <family val="2"/>
      </rPr>
      <t xml:space="preserve">-e/unit) </t>
    </r>
  </si>
  <si>
    <t>Stationary Combustion</t>
  </si>
  <si>
    <r>
      <t>Emission factor
        N</t>
    </r>
    <r>
      <rPr>
        <vertAlign val="subscript"/>
        <sz val="10"/>
        <rFont val="Arial"/>
        <family val="2"/>
      </rPr>
      <t>2</t>
    </r>
    <r>
      <rPr>
        <sz val="10"/>
        <rFont val="Arial"/>
        <family val="2"/>
      </rPr>
      <t>O
(kg CO</t>
    </r>
    <r>
      <rPr>
        <vertAlign val="subscript"/>
        <sz val="10"/>
        <rFont val="Arial"/>
        <family val="2"/>
      </rPr>
      <t>2</t>
    </r>
    <r>
      <rPr>
        <sz val="10"/>
        <rFont val="Arial"/>
        <family val="2"/>
      </rPr>
      <t xml:space="preserve">-e/unit) </t>
    </r>
  </si>
  <si>
    <t>Transport Fuels</t>
  </si>
  <si>
    <t>Distributed Natural Gas</t>
  </si>
  <si>
    <t>Commercial</t>
  </si>
  <si>
    <t>KWh</t>
  </si>
  <si>
    <t>GJ</t>
  </si>
  <si>
    <t>Coal - Bituminous</t>
  </si>
  <si>
    <t>Kg</t>
  </si>
  <si>
    <t>Coal - Sub-Bituminous</t>
  </si>
  <si>
    <t>Coal - Lignite</t>
  </si>
  <si>
    <t>Diesel</t>
  </si>
  <si>
    <t>Litre</t>
  </si>
  <si>
    <t>LPG</t>
  </si>
  <si>
    <t>Heavy Fuel Oil</t>
  </si>
  <si>
    <t>Light Fuel Oil</t>
  </si>
  <si>
    <t>Industry</t>
  </si>
  <si>
    <t>Wood</t>
  </si>
  <si>
    <t>Fireplaces*</t>
  </si>
  <si>
    <t xml:space="preserve">Regular Petrol </t>
  </si>
  <si>
    <t>Mobile use</t>
  </si>
  <si>
    <t>Premium Petrol</t>
  </si>
  <si>
    <t xml:space="preserve">LPG </t>
  </si>
  <si>
    <t>Purchased electricity</t>
  </si>
  <si>
    <t>Reference:</t>
  </si>
  <si>
    <t>Methodology:</t>
  </si>
  <si>
    <t>Geothermal emissions</t>
  </si>
  <si>
    <t>Electricity generated</t>
  </si>
  <si>
    <t>Direct thermal emissions</t>
  </si>
  <si>
    <t>Gg CO2-e</t>
  </si>
  <si>
    <t>GWh</t>
  </si>
  <si>
    <t>g/Wh</t>
  </si>
  <si>
    <t>kg/kWh</t>
  </si>
  <si>
    <t>EF</t>
  </si>
  <si>
    <t>Electricity consumed</t>
  </si>
  <si>
    <t>EF - generation</t>
  </si>
  <si>
    <t>EF - consumption</t>
  </si>
  <si>
    <t>T &amp; D losses</t>
  </si>
  <si>
    <t>Transmission and distribution losses</t>
  </si>
  <si>
    <t>Source</t>
  </si>
  <si>
    <t>NZEGGE</t>
  </si>
  <si>
    <t>kWh</t>
  </si>
  <si>
    <t>Transmission losses for natural gas</t>
  </si>
  <si>
    <t>PJ</t>
  </si>
  <si>
    <t>kg CO2-e /GJ</t>
  </si>
  <si>
    <t>kg CO2-e /kWh</t>
  </si>
  <si>
    <t>Transmission and distribution
 losses for distributed natural gas</t>
  </si>
  <si>
    <t>Transmission and distribution losses for purchased electricity</t>
  </si>
  <si>
    <t>Marine Diesel</t>
  </si>
  <si>
    <t>Real world PETROL fuel use estimate (L/100km)</t>
  </si>
  <si>
    <t>Litres per km</t>
  </si>
  <si>
    <t>Emission Factor
(kg CO2-e/km)</t>
  </si>
  <si>
    <t>Real world' petrol fuel use estimate 
(L/100km)</t>
  </si>
  <si>
    <t>Km</t>
  </si>
  <si>
    <t>Total</t>
  </si>
  <si>
    <t>Regular petrol used</t>
  </si>
  <si>
    <t>Premium petrol used</t>
  </si>
  <si>
    <t>Petrol - default</t>
  </si>
  <si>
    <t>Petrol default</t>
  </si>
  <si>
    <t>Default petrol factor is calculated by taking the weighted average of regular and premium emissions factors, weighted by PJ of each used.</t>
  </si>
  <si>
    <t>Petrol kg CO2-e / litre</t>
  </si>
  <si>
    <t>Coal – Bituminous</t>
  </si>
  <si>
    <t>Coal – Sub-bituminous</t>
  </si>
  <si>
    <t>Coal – Lignite</t>
  </si>
  <si>
    <t>Domestic</t>
  </si>
  <si>
    <t>Office waste - Govt3 data on composition of organics</t>
  </si>
  <si>
    <t>paper</t>
  </si>
  <si>
    <t>food</t>
  </si>
  <si>
    <t>Emission source</t>
  </si>
  <si>
    <t>Data 
input 
unit</t>
  </si>
  <si>
    <r>
      <t>Kgs CH</t>
    </r>
    <r>
      <rPr>
        <b/>
        <vertAlign val="subscript"/>
        <sz val="10"/>
        <rFont val="Arial"/>
        <family val="2"/>
      </rPr>
      <t>4</t>
    </r>
    <r>
      <rPr>
        <b/>
        <sz val="10"/>
        <rFont val="Arial"/>
        <family val="2"/>
      </rPr>
      <t>/unit</t>
    </r>
  </si>
  <si>
    <t>Equation</t>
  </si>
  <si>
    <t>Landfilled waste (without landfill gas recovery)</t>
  </si>
  <si>
    <t>Paper and textiles</t>
  </si>
  <si>
    <t>kg</t>
  </si>
  <si>
    <t xml:space="preserve">Garden and food </t>
  </si>
  <si>
    <t>Landfilled waste (with landfill gas recovery)</t>
  </si>
  <si>
    <t>Landfilled waste – default values (without landfill gas recovery)</t>
  </si>
  <si>
    <t>Mixed waste</t>
  </si>
  <si>
    <t>0.040[2]</t>
  </si>
  <si>
    <t>Office waste</t>
  </si>
  <si>
    <t>Landfilled waste – default values (with landfill gas recovery)</t>
  </si>
  <si>
    <r>
      <t>0.025</t>
    </r>
    <r>
      <rPr>
        <sz val="8"/>
        <rFont val="Times New Roman"/>
        <family val="1"/>
      </rPr>
      <t> </t>
    </r>
  </si>
  <si>
    <t>Taxis $ Value</t>
  </si>
  <si>
    <r>
      <t>Emission factor
       Total CO</t>
    </r>
    <r>
      <rPr>
        <vertAlign val="subscript"/>
        <sz val="10"/>
        <rFont val="Arial"/>
        <family val="2"/>
      </rPr>
      <t>2</t>
    </r>
    <r>
      <rPr>
        <sz val="10"/>
        <rFont val="Arial"/>
        <family val="2"/>
      </rPr>
      <t>-e
(kg CO</t>
    </r>
    <r>
      <rPr>
        <vertAlign val="subscript"/>
        <sz val="10"/>
        <rFont val="Arial"/>
        <family val="2"/>
      </rPr>
      <t>2</t>
    </r>
    <r>
      <rPr>
        <sz val="10"/>
        <rFont val="Arial"/>
        <family val="2"/>
      </rPr>
      <t xml:space="preserve">-e/unit) </t>
    </r>
  </si>
  <si>
    <t>Taxi travel - Distance travelled</t>
  </si>
  <si>
    <t>$</t>
  </si>
  <si>
    <t>Petrol emission factor (kg CO2-e / litre)</t>
  </si>
  <si>
    <t>Calorific Value</t>
  </si>
  <si>
    <t>(MJ/unit)</t>
  </si>
  <si>
    <t>T CH4/TJ</t>
  </si>
  <si>
    <t>T N2O/TJ</t>
  </si>
  <si>
    <t>NA</t>
  </si>
  <si>
    <t>Regular Petrol</t>
  </si>
  <si>
    <t>T CO2/TJ (After Oxidation)</t>
  </si>
  <si>
    <r>
      <t>Taxis, kg CO2-</t>
    </r>
    <r>
      <rPr>
        <vertAlign val="subscript"/>
        <sz val="10"/>
        <rFont val="Arial"/>
        <family val="2"/>
      </rPr>
      <t>e</t>
    </r>
    <r>
      <rPr>
        <sz val="10"/>
        <rFont val="Arial"/>
        <family val="2"/>
      </rPr>
      <t xml:space="preserve"> per $ spent</t>
    </r>
  </si>
  <si>
    <t>MfE</t>
  </si>
  <si>
    <t>Ministry for the Environment</t>
  </si>
  <si>
    <t>Default refrigerant charges and emission factors for refrigeration and air conditioning equipment</t>
  </si>
  <si>
    <t>Refrigeration unit type</t>
  </si>
  <si>
    <t>Default refrigerant charge (kg)</t>
  </si>
  <si>
    <t>Default leakage rate (operating – ALR)</t>
  </si>
  <si>
    <t>Guidance on method choice</t>
  </si>
  <si>
    <t>Method A</t>
  </si>
  <si>
    <t>Method B</t>
  </si>
  <si>
    <t>Method C</t>
  </si>
  <si>
    <t xml:space="preserve">Not applicable </t>
  </si>
  <si>
    <t>Unnecessary</t>
  </si>
  <si>
    <t>Recommended</t>
  </si>
  <si>
    <t>Acceptable</t>
  </si>
  <si>
    <t>Medium refrigerator or freezer</t>
  </si>
  <si>
    <t>(up to 300 litres)</t>
  </si>
  <si>
    <t>Not applicable</t>
  </si>
  <si>
    <t>Large refrigerator or freezer</t>
  </si>
  <si>
    <t>(more than 300 litres)</t>
  </si>
  <si>
    <t>Small commercial stand-alone chiller (up to 300 litres)</t>
  </si>
  <si>
    <t>Screening method only</t>
  </si>
  <si>
    <t>Medium commercial stand-alone chiller (up to 500 litres)</t>
  </si>
  <si>
    <t>Large commercial stand-alone chiller (more than 500 litres)</t>
  </si>
  <si>
    <t>Small commercial stand-alone freezer (up to 300 litres)</t>
  </si>
  <si>
    <t>Medium commercial stand-alone freezer (up to 500 litres)</t>
  </si>
  <si>
    <t>Large commercial stand-alone freezer (more than 500 litres)</t>
  </si>
  <si>
    <t>Water coolers</t>
  </si>
  <si>
    <t>Dehumidifiers</t>
  </si>
  <si>
    <t>Small self-contained air conditioners (window mounted or through-the-wall)</t>
  </si>
  <si>
    <t>0.2kg per kW cooling capacity</t>
  </si>
  <si>
    <t>Non-ducted and ducted split commercial air conditioners</t>
  </si>
  <si>
    <t>(up to 20kW)</t>
  </si>
  <si>
    <t>0.25kg per kW cooling capacity</t>
  </si>
  <si>
    <t>Commercial air conditioning</t>
  </si>
  <si>
    <t>(above 20kW)</t>
  </si>
  <si>
    <t>wide range</t>
  </si>
  <si>
    <t>Wide range</t>
  </si>
  <si>
    <t>Unacceptable</t>
  </si>
  <si>
    <t>Cars/vans</t>
  </si>
  <si>
    <t>Trucks</t>
  </si>
  <si>
    <t>Buses</t>
  </si>
  <si>
    <t>2.5 (but up to 10)</t>
  </si>
  <si>
    <t>Refrigerated truck trailer units</t>
  </si>
  <si>
    <t>Self-powered or ‘cab-over’ refrigerated trucks</t>
  </si>
  <si>
    <t>‘Off-engine’ or ‘direct drive’ refrigerated vans and trucks</t>
  </si>
  <si>
    <t>Three-phase refrigerated containers</t>
  </si>
  <si>
    <r>
      <t>Small refrigerator or freezer
(up to 150 litres)</t>
    </r>
    <r>
      <rPr>
        <vertAlign val="superscript"/>
        <sz val="10"/>
        <rFont val="Arial"/>
        <family val="2"/>
      </rPr>
      <t>2</t>
    </r>
  </si>
  <si>
    <r>
      <t>Default leakage rate (installation – AEF)</t>
    </r>
    <r>
      <rPr>
        <b/>
        <vertAlign val="superscript"/>
        <sz val="10"/>
        <rFont val="Arial"/>
        <family val="2"/>
      </rPr>
      <t>1</t>
    </r>
  </si>
  <si>
    <r>
      <rPr>
        <vertAlign val="superscript"/>
        <sz val="10"/>
        <rFont val="Arial"/>
        <family val="2"/>
      </rPr>
      <t>2</t>
    </r>
    <r>
      <rPr>
        <sz val="10"/>
        <rFont val="Arial"/>
        <family val="2"/>
      </rPr>
      <t xml:space="preserve"> Internal dimensions up to 100x50x30cm for 150 litres; 150x50x40cm for 300 litres; 200x50x50cm for 500 litres.</t>
    </r>
  </si>
  <si>
    <t>Single-phase refrigerated containers</t>
  </si>
  <si>
    <t>Centralised commercial refrigeration eg, supermarkets</t>
  </si>
  <si>
    <t>Industrial and commercial coolstores</t>
  </si>
  <si>
    <t>Refrigerant type (trade name)</t>
  </si>
  <si>
    <t>HFC-23</t>
  </si>
  <si>
    <t>HFC-32</t>
  </si>
  <si>
    <t>HFC-125</t>
  </si>
  <si>
    <t>HFC-134a</t>
  </si>
  <si>
    <t>HFC-143a</t>
  </si>
  <si>
    <t>HFC-152a</t>
  </si>
  <si>
    <t>PFC-218</t>
  </si>
  <si>
    <t>Total GWP</t>
  </si>
  <si>
    <t>R23</t>
  </si>
  <si>
    <t>R134a</t>
  </si>
  <si>
    <t>R403B: 5% R290, 56% R22, 39% R218</t>
  </si>
  <si>
    <t>R404A: 44% R125, 52% R143a, 4% R134a</t>
  </si>
  <si>
    <t>R407C: 23% R32, 25% R125, 52% R134a</t>
  </si>
  <si>
    <t>R408A: 7% R125, 46% 143a, 47% R22</t>
  </si>
  <si>
    <t>R410A: 50% R32, 50% R125</t>
  </si>
  <si>
    <t>R413A: 9% R218, 88% R134a, 3% R600a</t>
  </si>
  <si>
    <t>R416A: 59% R134a, 39.5% R124,1.5% R600</t>
  </si>
  <si>
    <t>R417A: 46.6% R125 50% R134a 3.4% R600</t>
  </si>
  <si>
    <t>R422A: 85.1% R125, 11.5% R134a, 3.4% R600a</t>
  </si>
  <si>
    <t>R507A: 50% R125, 50% R143a</t>
  </si>
  <si>
    <t>Other*</t>
  </si>
  <si>
    <t>Glossary</t>
  </si>
  <si>
    <t>R22 (HCFC-22)</t>
  </si>
  <si>
    <t>-</t>
  </si>
  <si>
    <t>Liquid</t>
  </si>
  <si>
    <t>Gaseous</t>
  </si>
  <si>
    <t>Biomass</t>
  </si>
  <si>
    <t>Percentage Uncertainty Total CO2-e</t>
  </si>
  <si>
    <t xml:space="preserve">Absolute Unceratinty Total CO2-e
(kg CO2-e/unit) </t>
  </si>
  <si>
    <t xml:space="preserve">Absolute Unceratinty CO2
(kg CO2/unit) </t>
  </si>
  <si>
    <t xml:space="preserve">Absolute Uncertainty CH4
(kg CO2-e/unit) </t>
  </si>
  <si>
    <t xml:space="preserve">Absolute Uncertainty N2O
(kg CO2-e/unit) </t>
  </si>
  <si>
    <t>Table of Contents</t>
  </si>
  <si>
    <r>
      <t>Detailed 100-year global warming potentials for various refrigerant mixtures</t>
    </r>
    <r>
      <rPr>
        <b/>
        <vertAlign val="superscript"/>
        <sz val="10"/>
        <rFont val="Arial"/>
        <family val="2"/>
      </rPr>
      <t>[1]</t>
    </r>
  </si>
  <si>
    <r>
      <t>Emission factor CO</t>
    </r>
    <r>
      <rPr>
        <vertAlign val="subscript"/>
        <sz val="10"/>
        <rFont val="Arial"/>
        <family val="2"/>
      </rPr>
      <t>2</t>
    </r>
    <r>
      <rPr>
        <sz val="10"/>
        <rFont val="Arial"/>
        <family val="2"/>
      </rPr>
      <t xml:space="preserve">
(kg CO2/unit) </t>
    </r>
  </si>
  <si>
    <r>
      <t>Emission factor CH</t>
    </r>
    <r>
      <rPr>
        <vertAlign val="subscript"/>
        <sz val="10"/>
        <rFont val="Arial"/>
        <family val="2"/>
      </rPr>
      <t>4</t>
    </r>
    <r>
      <rPr>
        <sz val="10"/>
        <rFont val="Arial"/>
        <family val="2"/>
      </rPr>
      <t xml:space="preserve">
(kg CO</t>
    </r>
    <r>
      <rPr>
        <vertAlign val="subscript"/>
        <sz val="10"/>
        <rFont val="Arial"/>
        <family val="2"/>
      </rPr>
      <t>2</t>
    </r>
    <r>
      <rPr>
        <sz val="10"/>
        <rFont val="Arial"/>
        <family val="2"/>
      </rPr>
      <t xml:space="preserve">-e/unit) </t>
    </r>
  </si>
  <si>
    <r>
      <t>Uncertainty Total CO</t>
    </r>
    <r>
      <rPr>
        <vertAlign val="subscript"/>
        <sz val="10"/>
        <rFont val="Arial"/>
        <family val="2"/>
      </rPr>
      <t>2</t>
    </r>
    <r>
      <rPr>
        <sz val="10"/>
        <rFont val="Arial"/>
        <family val="2"/>
      </rPr>
      <t>-e</t>
    </r>
  </si>
  <si>
    <r>
      <t>CO</t>
    </r>
    <r>
      <rPr>
        <vertAlign val="subscript"/>
        <sz val="10"/>
        <rFont val="Arial"/>
        <family val="2"/>
      </rPr>
      <t>2</t>
    </r>
    <r>
      <rPr>
        <sz val="10"/>
        <rFont val="Arial"/>
        <family val="2"/>
      </rPr>
      <t>-e</t>
    </r>
  </si>
  <si>
    <r>
      <t>CO</t>
    </r>
    <r>
      <rPr>
        <vertAlign val="subscript"/>
        <sz val="10"/>
        <rFont val="Arial"/>
        <family val="2"/>
      </rPr>
      <t>2</t>
    </r>
  </si>
  <si>
    <r>
      <t>CH</t>
    </r>
    <r>
      <rPr>
        <vertAlign val="subscript"/>
        <sz val="10"/>
        <rFont val="Arial"/>
        <family val="2"/>
      </rPr>
      <t>4</t>
    </r>
  </si>
  <si>
    <r>
      <t>N</t>
    </r>
    <r>
      <rPr>
        <vertAlign val="subscript"/>
        <sz val="10"/>
        <rFont val="Arial"/>
        <family val="2"/>
      </rPr>
      <t>2</t>
    </r>
    <r>
      <rPr>
        <sz val="10"/>
        <rFont val="Arial"/>
        <family val="2"/>
      </rPr>
      <t>O</t>
    </r>
  </si>
  <si>
    <t>Coal (commercial) - default</t>
  </si>
  <si>
    <t>Coal default</t>
  </si>
  <si>
    <t>Bituminous coal used</t>
  </si>
  <si>
    <t>Sub-Bituminous coal used</t>
  </si>
  <si>
    <t>Lignite coal used</t>
  </si>
  <si>
    <t>TJ</t>
  </si>
  <si>
    <r>
      <t>Emission factor CO</t>
    </r>
    <r>
      <rPr>
        <vertAlign val="subscript"/>
        <sz val="10"/>
        <rFont val="Arial"/>
        <family val="2"/>
      </rPr>
      <t>2</t>
    </r>
    <r>
      <rPr>
        <sz val="10"/>
        <rFont val="Arial"/>
        <family val="2"/>
      </rPr>
      <t xml:space="preserve">
(kg CO</t>
    </r>
    <r>
      <rPr>
        <vertAlign val="subscript"/>
        <sz val="10"/>
        <rFont val="Arial"/>
        <family val="2"/>
      </rPr>
      <t>2</t>
    </r>
    <r>
      <rPr>
        <sz val="10"/>
        <rFont val="Arial"/>
        <family val="2"/>
      </rPr>
      <t xml:space="preserve">/unit) </t>
    </r>
  </si>
  <si>
    <r>
      <t>Emission factor N</t>
    </r>
    <r>
      <rPr>
        <vertAlign val="subscript"/>
        <sz val="10"/>
        <rFont val="Arial"/>
        <family val="2"/>
      </rPr>
      <t>2</t>
    </r>
    <r>
      <rPr>
        <sz val="10"/>
        <rFont val="Arial"/>
        <family val="2"/>
      </rPr>
      <t>O
(kg CO</t>
    </r>
    <r>
      <rPr>
        <vertAlign val="subscript"/>
        <sz val="10"/>
        <rFont val="Arial"/>
        <family val="2"/>
      </rPr>
      <t>2</t>
    </r>
    <r>
      <rPr>
        <sz val="10"/>
        <rFont val="Arial"/>
        <family val="2"/>
      </rPr>
      <t xml:space="preserve">-e/unit) </t>
    </r>
  </si>
  <si>
    <t>Coal (industrial) - default</t>
  </si>
  <si>
    <t/>
  </si>
  <si>
    <t>Year</t>
  </si>
  <si>
    <t>Units: g/Wh is equivalent to kg/kWh</t>
  </si>
  <si>
    <t>Calendar  Year</t>
  </si>
  <si>
    <t>Residential</t>
  </si>
  <si>
    <t>Exclude Dairy</t>
  </si>
  <si>
    <t>Industrial</t>
  </si>
  <si>
    <t>Check</t>
  </si>
  <si>
    <t>Coal - Default*</t>
  </si>
  <si>
    <t>**  LPG-use data in litres can be converted to kilograms by miltiplying by the specific gravity of 0.536 kg/l.</t>
  </si>
  <si>
    <t>LPG**</t>
  </si>
  <si>
    <t>Industry***</t>
  </si>
  <si>
    <t>Fireplaces****</t>
  </si>
  <si>
    <t>Default coal factors are calculated by taking the weighted average of bituminous, sub-bituminous and lignite emissions factors, weighted by gross TJ of each used.</t>
  </si>
  <si>
    <t>Petrol - Default*</t>
  </si>
  <si>
    <t>*  The default petrol emission factor should be used if it is not possible to distinguish between regular and premium petrol use</t>
  </si>
  <si>
    <t>Electricity EF (kg/kWh)</t>
  </si>
  <si>
    <r>
      <t>Direct thermal emissions (includes CH</t>
    </r>
    <r>
      <rPr>
        <vertAlign val="subscript"/>
        <sz val="10"/>
        <rFont val="Arial"/>
        <family val="2"/>
      </rPr>
      <t>4</t>
    </r>
    <r>
      <rPr>
        <sz val="10"/>
        <rFont val="Arial"/>
        <family val="2"/>
      </rPr>
      <t xml:space="preserve"> and N</t>
    </r>
    <r>
      <rPr>
        <vertAlign val="subscript"/>
        <sz val="10"/>
        <rFont val="Arial"/>
        <family val="2"/>
      </rPr>
      <t>2</t>
    </r>
    <r>
      <rPr>
        <sz val="10"/>
        <rFont val="Arial"/>
        <family val="2"/>
      </rPr>
      <t>O from biogas from landfills)</t>
    </r>
  </si>
  <si>
    <t>Source:</t>
  </si>
  <si>
    <t>Time Series: Electricity emissions (Gg CO2-e)</t>
  </si>
  <si>
    <r>
      <t>Natural Gas
Gg CO</t>
    </r>
    <r>
      <rPr>
        <b/>
        <vertAlign val="subscript"/>
        <sz val="10"/>
        <rFont val="Arial"/>
        <family val="2"/>
      </rPr>
      <t>2</t>
    </r>
    <r>
      <rPr>
        <b/>
        <sz val="10"/>
        <rFont val="Arial"/>
        <family val="2"/>
      </rPr>
      <t>-e</t>
    </r>
  </si>
  <si>
    <r>
      <t>Liquid Fuels
Gg CO</t>
    </r>
    <r>
      <rPr>
        <b/>
        <vertAlign val="subscript"/>
        <sz val="10"/>
        <rFont val="Arial"/>
        <family val="2"/>
      </rPr>
      <t>2</t>
    </r>
    <r>
      <rPr>
        <b/>
        <sz val="10"/>
        <rFont val="Arial"/>
        <family val="2"/>
      </rPr>
      <t>-e</t>
    </r>
  </si>
  <si>
    <r>
      <t>Coal
Gg CO</t>
    </r>
    <r>
      <rPr>
        <b/>
        <vertAlign val="subscript"/>
        <sz val="10"/>
        <rFont val="Arial"/>
        <family val="2"/>
      </rPr>
      <t>2</t>
    </r>
    <r>
      <rPr>
        <b/>
        <sz val="10"/>
        <rFont val="Arial"/>
        <family val="2"/>
      </rPr>
      <t>-e</t>
    </r>
  </si>
  <si>
    <r>
      <t>Total Thermal
Gg CO</t>
    </r>
    <r>
      <rPr>
        <b/>
        <vertAlign val="subscript"/>
        <sz val="10"/>
        <rFont val="Arial"/>
        <family val="2"/>
      </rPr>
      <t>2</t>
    </r>
    <r>
      <rPr>
        <b/>
        <sz val="10"/>
        <rFont val="Arial"/>
        <family val="2"/>
      </rPr>
      <t>-e</t>
    </r>
  </si>
  <si>
    <r>
      <t>Geothermal
Gg CO</t>
    </r>
    <r>
      <rPr>
        <b/>
        <vertAlign val="subscript"/>
        <sz val="10"/>
        <rFont val="Arial"/>
        <family val="2"/>
      </rPr>
      <t>2</t>
    </r>
    <r>
      <rPr>
        <b/>
        <sz val="10"/>
        <rFont val="Arial"/>
        <family val="2"/>
      </rPr>
      <t>-e</t>
    </r>
  </si>
  <si>
    <r>
      <t>Total
Gg CO</t>
    </r>
    <r>
      <rPr>
        <b/>
        <vertAlign val="subscript"/>
        <sz val="10"/>
        <rFont val="Arial"/>
        <family val="2"/>
      </rPr>
      <t>2</t>
    </r>
    <r>
      <rPr>
        <b/>
        <sz val="10"/>
        <rFont val="Arial"/>
        <family val="2"/>
      </rPr>
      <t>-e</t>
    </r>
  </si>
  <si>
    <t xml:space="preserve">*  The default coal emisson factor should be used if it is not possible to identify the specific type of coal. Note, the default for industrial use of coal does not include coal used by the dairy industry as it is expected this sector would know the type of coal it consumes. </t>
  </si>
  <si>
    <r>
      <t>Emission factor 
Total CO</t>
    </r>
    <r>
      <rPr>
        <vertAlign val="subscript"/>
        <sz val="10"/>
        <rFont val="Arial"/>
        <family val="2"/>
      </rPr>
      <t>2</t>
    </r>
    <r>
      <rPr>
        <sz val="10"/>
        <rFont val="Arial"/>
        <family val="2"/>
      </rPr>
      <t>-e
(kg CO</t>
    </r>
    <r>
      <rPr>
        <vertAlign val="subscript"/>
        <sz val="10"/>
        <rFont val="Arial"/>
        <family val="2"/>
      </rPr>
      <t>2</t>
    </r>
    <r>
      <rPr>
        <sz val="10"/>
        <rFont val="Arial"/>
        <family val="2"/>
      </rPr>
      <t xml:space="preserve">-e/unit) </t>
    </r>
  </si>
  <si>
    <t>Scope 2: Electricity</t>
  </si>
  <si>
    <t>Scope 1: Refrigerants</t>
  </si>
  <si>
    <t>Scope 1: Transport (by distance)</t>
  </si>
  <si>
    <t>Scope 1: Transport fuels</t>
  </si>
  <si>
    <t>Scope 3: Transmission and distribution losses</t>
  </si>
  <si>
    <t xml:space="preserve">Methodology: </t>
  </si>
  <si>
    <t xml:space="preserve">To get EF for transmission and distribution losses, EF for electricity generated is calculated and subtracted from the EF for electricity consumed. The EFs include emissions from </t>
  </si>
  <si>
    <t xml:space="preserve">Scope 3: Taxis and rental cars </t>
  </si>
  <si>
    <t>Scope 3: Air travel</t>
  </si>
  <si>
    <t>Scope 3: Waste to landfill</t>
  </si>
  <si>
    <t>R= Fraction recovered methane
(Average recovery (methane recovered/methane produced))</t>
  </si>
  <si>
    <r>
      <t>Emission factor
      CO</t>
    </r>
    <r>
      <rPr>
        <b/>
        <vertAlign val="subscript"/>
        <sz val="10"/>
        <rFont val="Arial"/>
        <family val="2"/>
      </rPr>
      <t>2</t>
    </r>
    <r>
      <rPr>
        <b/>
        <sz val="10"/>
        <rFont val="Arial"/>
        <family val="2"/>
      </rPr>
      <t xml:space="preserve">
(kg CO</t>
    </r>
    <r>
      <rPr>
        <b/>
        <vertAlign val="subscript"/>
        <sz val="10"/>
        <rFont val="Arial"/>
        <family val="2"/>
      </rPr>
      <t>2</t>
    </r>
    <r>
      <rPr>
        <b/>
        <sz val="10"/>
        <rFont val="Arial"/>
        <family val="2"/>
      </rPr>
      <t xml:space="preserve">/unit) </t>
    </r>
  </si>
  <si>
    <r>
      <t>Emission factor
        CH</t>
    </r>
    <r>
      <rPr>
        <b/>
        <vertAlign val="subscript"/>
        <sz val="10"/>
        <rFont val="Arial"/>
        <family val="2"/>
      </rPr>
      <t>4</t>
    </r>
    <r>
      <rPr>
        <b/>
        <sz val="10"/>
        <rFont val="Arial"/>
        <family val="2"/>
      </rPr>
      <t xml:space="preserve">
(kg CO</t>
    </r>
    <r>
      <rPr>
        <b/>
        <vertAlign val="subscript"/>
        <sz val="10"/>
        <rFont val="Arial"/>
        <family val="2"/>
      </rPr>
      <t>2</t>
    </r>
    <r>
      <rPr>
        <b/>
        <sz val="10"/>
        <rFont val="Arial"/>
        <family val="2"/>
      </rPr>
      <t xml:space="preserve">-e/unit) </t>
    </r>
  </si>
  <si>
    <r>
      <t>Emission factor
        N</t>
    </r>
    <r>
      <rPr>
        <b/>
        <vertAlign val="subscript"/>
        <sz val="10"/>
        <rFont val="Arial"/>
        <family val="2"/>
      </rPr>
      <t>2</t>
    </r>
    <r>
      <rPr>
        <b/>
        <sz val="10"/>
        <rFont val="Arial"/>
        <family val="2"/>
      </rPr>
      <t>O
(kg CO</t>
    </r>
    <r>
      <rPr>
        <b/>
        <vertAlign val="subscript"/>
        <sz val="10"/>
        <rFont val="Arial"/>
        <family val="2"/>
      </rPr>
      <t>2</t>
    </r>
    <r>
      <rPr>
        <b/>
        <sz val="10"/>
        <rFont val="Arial"/>
        <family val="2"/>
      </rPr>
      <t xml:space="preserve">-e/unit) </t>
    </r>
  </si>
  <si>
    <t>Background data</t>
  </si>
  <si>
    <r>
      <t>Includes emissions from thermal electricity generation (and non CO</t>
    </r>
    <r>
      <rPr>
        <vertAlign val="subscript"/>
        <sz val="10"/>
        <rFont val="Arial"/>
        <family val="2"/>
      </rPr>
      <t>2</t>
    </r>
    <r>
      <rPr>
        <sz val="10"/>
        <rFont val="Arial"/>
        <family val="2"/>
      </rPr>
      <t xml:space="preserve"> emissions from biogas), plus fugitive emissions from geothermal </t>
    </r>
  </si>
  <si>
    <r>
      <t>Biomass (biogas)
Gg CO</t>
    </r>
    <r>
      <rPr>
        <b/>
        <vertAlign val="subscript"/>
        <sz val="10"/>
        <rFont val="Arial"/>
        <family val="2"/>
      </rPr>
      <t>2</t>
    </r>
    <r>
      <rPr>
        <b/>
        <sz val="10"/>
        <rFont val="Arial"/>
        <family val="2"/>
      </rPr>
      <t>-e</t>
    </r>
  </si>
  <si>
    <t>*</t>
  </si>
  <si>
    <t>Example (representative) vehicle models for each of the size classes are: Small = Toyota Echo, Medium = Honda Accord, Large = Holden Commodore.</t>
  </si>
  <si>
    <t>The default emission factor should be used if vehicle size class can not be determined.</t>
  </si>
  <si>
    <t>Vehicle Class Size *</t>
  </si>
  <si>
    <t>Background information</t>
  </si>
  <si>
    <t>Rental car - Default *</t>
  </si>
  <si>
    <t>* The default emission factor should be used if the vehicle size class of rental cars cannot be determined.</t>
  </si>
  <si>
    <t>Emission factors</t>
  </si>
  <si>
    <t>CO2-e</t>
  </si>
  <si>
    <t>Carbon Dioxide equivalent</t>
  </si>
  <si>
    <t>Gas reticulated (GJ)</t>
  </si>
  <si>
    <t>Petrol CO2 (kg CO2/litre)</t>
  </si>
  <si>
    <t>Petrol CH4  (kg CO2-e /litre)</t>
  </si>
  <si>
    <t>Petrol N2O (kg CO2-e/litre)</t>
  </si>
  <si>
    <t>Gas reticulated (total)</t>
  </si>
  <si>
    <t>[Note: unit conversion factor (GJ to kWh) is: 0.0036]</t>
  </si>
  <si>
    <t xml:space="preserve">Rounding to 3 significant figures. Uncertainties included to give sense of accuracy/sensitivity. See the tab "scope 1 uncertainties" for uncertanities by individual gas.
</t>
  </si>
  <si>
    <r>
      <t>****  The total CO</t>
    </r>
    <r>
      <rPr>
        <vertAlign val="subscript"/>
        <sz val="10"/>
        <rFont val="Arial"/>
        <family val="2"/>
      </rPr>
      <t>2</t>
    </r>
    <r>
      <rPr>
        <sz val="10"/>
        <rFont val="Arial"/>
        <family val="2"/>
      </rPr>
      <t>-e emission factor for wood only includes CH</t>
    </r>
    <r>
      <rPr>
        <vertAlign val="subscript"/>
        <sz val="10"/>
        <rFont val="Arial"/>
        <family val="2"/>
      </rPr>
      <t>4</t>
    </r>
    <r>
      <rPr>
        <sz val="10"/>
        <rFont val="Arial"/>
        <family val="2"/>
      </rPr>
      <t xml:space="preserve"> and N</t>
    </r>
    <r>
      <rPr>
        <vertAlign val="subscript"/>
        <sz val="10"/>
        <rFont val="Arial"/>
        <family val="2"/>
      </rPr>
      <t>2</t>
    </r>
    <r>
      <rPr>
        <sz val="10"/>
        <rFont val="Arial"/>
        <family val="2"/>
      </rPr>
      <t xml:space="preserve">O emissions. This is based on </t>
    </r>
    <r>
      <rPr>
        <i/>
        <sz val="10"/>
        <rFont val="Arial"/>
        <family val="2"/>
      </rPr>
      <t>ISO 14064-1</t>
    </r>
    <r>
      <rPr>
        <sz val="10"/>
        <rFont val="Arial"/>
        <family val="2"/>
      </rPr>
      <t xml:space="preserve"> and </t>
    </r>
    <r>
      <rPr>
        <i/>
        <sz val="10"/>
        <rFont val="Arial"/>
        <family val="2"/>
      </rPr>
      <t>The GHG Protocol</t>
    </r>
    <r>
      <rPr>
        <sz val="10"/>
        <rFont val="Arial"/>
        <family val="2"/>
      </rPr>
      <t xml:space="preserve"> reporting requirements for combustion of biomass as scope 1 emissions. CO</t>
    </r>
    <r>
      <rPr>
        <vertAlign val="subscript"/>
        <sz val="10"/>
        <rFont val="Arial"/>
        <family val="2"/>
      </rPr>
      <t>2</t>
    </r>
    <r>
      <rPr>
        <sz val="10"/>
        <rFont val="Arial"/>
        <family val="2"/>
      </rPr>
      <t xml:space="preserve"> emissions, from the combustion of biologically sequestered carbon, are reported separately.</t>
    </r>
  </si>
  <si>
    <t>Scope 1: Fuel combustion</t>
  </si>
  <si>
    <t>Source for default petrol calculation:</t>
  </si>
  <si>
    <r>
      <t>Emission factor 
 Total CO</t>
    </r>
    <r>
      <rPr>
        <vertAlign val="subscript"/>
        <sz val="10"/>
        <rFont val="Arial"/>
        <family val="2"/>
      </rPr>
      <t>2</t>
    </r>
    <r>
      <rPr>
        <sz val="10"/>
        <rFont val="Arial"/>
        <family val="2"/>
      </rPr>
      <t>-e
(kg CO</t>
    </r>
    <r>
      <rPr>
        <vertAlign val="subscript"/>
        <sz val="10"/>
        <rFont val="Arial"/>
        <family val="2"/>
      </rPr>
      <t>2</t>
    </r>
    <r>
      <rPr>
        <sz val="10"/>
        <rFont val="Arial"/>
        <family val="2"/>
      </rPr>
      <t xml:space="preserve">-e/unit) </t>
    </r>
  </si>
  <si>
    <r>
      <t>Emission factor
      CO</t>
    </r>
    <r>
      <rPr>
        <vertAlign val="subscript"/>
        <sz val="10"/>
        <rFont val="Arial"/>
        <family val="2"/>
      </rPr>
      <t>2</t>
    </r>
    <r>
      <rPr>
        <sz val="10"/>
        <rFont val="Arial"/>
        <family val="2"/>
      </rPr>
      <t xml:space="preserve">
(kg CO</t>
    </r>
    <r>
      <rPr>
        <vertAlign val="subscript"/>
        <sz val="10"/>
        <rFont val="Arial"/>
        <family val="2"/>
      </rPr>
      <t>2</t>
    </r>
    <r>
      <rPr>
        <sz val="10"/>
        <rFont val="Arial"/>
        <family val="2"/>
      </rPr>
      <t xml:space="preserve">/unit) </t>
    </r>
  </si>
  <si>
    <r>
      <t>Emission factor
      CH</t>
    </r>
    <r>
      <rPr>
        <vertAlign val="subscript"/>
        <sz val="10"/>
        <rFont val="Arial"/>
        <family val="2"/>
      </rPr>
      <t>4</t>
    </r>
    <r>
      <rPr>
        <sz val="10"/>
        <rFont val="Arial"/>
        <family val="2"/>
      </rPr>
      <t xml:space="preserve">
(kg CO</t>
    </r>
    <r>
      <rPr>
        <vertAlign val="subscript"/>
        <sz val="10"/>
        <rFont val="Arial"/>
        <family val="2"/>
      </rPr>
      <t>2</t>
    </r>
    <r>
      <rPr>
        <sz val="10"/>
        <rFont val="Arial"/>
        <family val="2"/>
      </rPr>
      <t xml:space="preserve">-e/unit) </t>
    </r>
  </si>
  <si>
    <r>
      <t>Emission factor
      N</t>
    </r>
    <r>
      <rPr>
        <vertAlign val="subscript"/>
        <sz val="10"/>
        <rFont val="Arial"/>
        <family val="2"/>
      </rPr>
      <t>2</t>
    </r>
    <r>
      <rPr>
        <sz val="10"/>
        <rFont val="Arial"/>
        <family val="2"/>
      </rPr>
      <t>O
(kg CO</t>
    </r>
    <r>
      <rPr>
        <vertAlign val="subscript"/>
        <sz val="10"/>
        <rFont val="Arial"/>
        <family val="2"/>
      </rPr>
      <t>2</t>
    </r>
    <r>
      <rPr>
        <sz val="10"/>
        <rFont val="Arial"/>
        <family val="2"/>
      </rPr>
      <t xml:space="preserve">-e/unit) </t>
    </r>
  </si>
  <si>
    <r>
      <t>Recovered 
methane from landfills with gas capture per
 year (Gg CH</t>
    </r>
    <r>
      <rPr>
        <vertAlign val="subscript"/>
        <sz val="10"/>
        <rFont val="Arial"/>
        <family val="2"/>
      </rPr>
      <t>4</t>
    </r>
    <r>
      <rPr>
        <sz val="10"/>
        <rFont val="Arial"/>
        <family val="2"/>
      </rPr>
      <t>)</t>
    </r>
  </si>
  <si>
    <r>
      <t>Gross annual
methane
produced from landfills with gas capture
(Gg CH</t>
    </r>
    <r>
      <rPr>
        <vertAlign val="subscript"/>
        <sz val="10"/>
        <rFont val="Arial"/>
        <family val="2"/>
      </rPr>
      <t>4</t>
    </r>
    <r>
      <rPr>
        <sz val="10"/>
        <rFont val="Arial"/>
        <family val="2"/>
      </rPr>
      <t>)</t>
    </r>
  </si>
  <si>
    <t>Methane generation potential</t>
  </si>
  <si>
    <r>
      <t>Emission Factors
Kg CO</t>
    </r>
    <r>
      <rPr>
        <b/>
        <vertAlign val="subscript"/>
        <sz val="10"/>
        <rFont val="Arial"/>
        <family val="2"/>
      </rPr>
      <t>2</t>
    </r>
    <r>
      <rPr>
        <b/>
        <sz val="10"/>
        <rFont val="Arial"/>
        <family val="2"/>
      </rPr>
      <t>e/unit</t>
    </r>
  </si>
  <si>
    <t>Other parameters</t>
  </si>
  <si>
    <r>
      <t xml:space="preserve">1 </t>
    </r>
    <r>
      <rPr>
        <sz val="10"/>
        <rFont val="Arial"/>
        <family val="2"/>
      </rPr>
      <t>In the absence of consistent information for New Zealand, the default assumption for the assembly (installation) emissions rate is the rounded off IPCC 2006 mid-range value. It is not applicable (relevant) for many pre-charged units.</t>
    </r>
  </si>
  <si>
    <t>Scope 1 EFs - Stationary fuel combustion</t>
  </si>
  <si>
    <t>Scope 1 - Uncertainties</t>
  </si>
  <si>
    <t>Scope 1 EFs - Transport fuels</t>
  </si>
  <si>
    <t>Scope 1 EFs - Transport by distance</t>
  </si>
  <si>
    <t>Scope 1 EFs - Refrigerants</t>
  </si>
  <si>
    <t>Scope 2 EFs - Electricity</t>
  </si>
  <si>
    <t>Scope 3 EFs - Transmission and distribution losses</t>
  </si>
  <si>
    <t>Scope 3 EFs - Air travel</t>
  </si>
  <si>
    <t>Scope 3 EFs - Waste to landfill</t>
  </si>
  <si>
    <t>Scope 1 emission factors</t>
  </si>
  <si>
    <t>Scope 2 emission factors</t>
  </si>
  <si>
    <t>Scope 3 emission factors</t>
  </si>
  <si>
    <t>Background tables</t>
  </si>
  <si>
    <t>Coal (residential) - default</t>
  </si>
  <si>
    <t>Economy class</t>
  </si>
  <si>
    <t>Business class</t>
  </si>
  <si>
    <t>Premium economy class</t>
  </si>
  <si>
    <t>First class</t>
  </si>
  <si>
    <t>Electricity generation</t>
  </si>
  <si>
    <t>Electricity consumption</t>
  </si>
  <si>
    <t>Ministry of Business, Innovation and Employment</t>
  </si>
  <si>
    <t>EF (excluding T&amp;D losses)</t>
  </si>
  <si>
    <t>EF (including T&amp;D losses)</t>
  </si>
  <si>
    <r>
      <t>kg CO</t>
    </r>
    <r>
      <rPr>
        <vertAlign val="subscript"/>
        <sz val="10"/>
        <rFont val="Arial"/>
        <family val="2"/>
      </rPr>
      <t>2</t>
    </r>
    <r>
      <rPr>
        <sz val="10"/>
        <rFont val="Arial"/>
        <family val="2"/>
      </rPr>
      <t>-e/$ = kg CO</t>
    </r>
    <r>
      <rPr>
        <vertAlign val="subscript"/>
        <sz val="10"/>
        <rFont val="Arial"/>
        <family val="2"/>
      </rPr>
      <t>2</t>
    </r>
    <r>
      <rPr>
        <sz val="10"/>
        <rFont val="Arial"/>
        <family val="2"/>
      </rPr>
      <t>-e/km /  $/km</t>
    </r>
  </si>
  <si>
    <t>MBIE</t>
  </si>
  <si>
    <t>New Zealand Energy Greenhouse Gas Emissions - MBIE publication</t>
  </si>
  <si>
    <t>ENZ</t>
  </si>
  <si>
    <t>http://www.med.govt.nz/sectors-industries/energy/pdf-docs-library/energy-data-and-modelling/data/Coal.xls</t>
  </si>
  <si>
    <t xml:space="preserve">Oil supply, transformation and demand (gross petajoules - PJ) </t>
  </si>
  <si>
    <t>***  It is not expected that many commercial or industrial users will burn wood in fireplaces but this emisson factor has been provided for completeness. It is the default residential emission factor.</t>
  </si>
  <si>
    <t>CO2</t>
  </si>
  <si>
    <t>CH4</t>
  </si>
  <si>
    <t>N2O</t>
  </si>
  <si>
    <t>Solid</t>
  </si>
  <si>
    <t>Source for default coal calculations:</t>
  </si>
  <si>
    <t xml:space="preserve">*Hydrocarbons (R290 and R600a) and hydrochloroflurocarbons (mainly R22) are not considered to have GWPs for GHG accounting purposes. </t>
  </si>
  <si>
    <t>(0.15 * 0.5 * 0.5 * 16/12) * (1-0.1) * 25</t>
  </si>
  <si>
    <t>0.0528 * (1-0.1) * 25</t>
  </si>
  <si>
    <t>((0.536 * 0.4) + (0.208 * 0.15) + (0 * 0.3)) * 0.5 * 0.5 * 16/12) *     (1-0.1) * 25</t>
  </si>
  <si>
    <t xml:space="preserve">Taken from MBIE  emissions factors. </t>
  </si>
  <si>
    <t xml:space="preserve">Electricity produced (total net production)
</t>
  </si>
  <si>
    <t>GWP 100yr</t>
  </si>
  <si>
    <t xml:space="preserve">NOTE:  Total GWP has been calculated using AR4 GWPs </t>
  </si>
  <si>
    <t>[1] Source for AR4 GWPs: https://www.ipcc.ch/pdf/assessment-report/ar4/wg1/ar4-wg1-chapter2.pdf</t>
  </si>
  <si>
    <t>production from the NZEGGE, divided by total electricity generated (ENZ)</t>
  </si>
  <si>
    <t>Taken from MBIE emissions factors</t>
  </si>
  <si>
    <t>Based on a National Average Tariff of
$3.00 per km.</t>
  </si>
  <si>
    <t>Coal - Default</t>
  </si>
  <si>
    <t>Coal – Default</t>
  </si>
  <si>
    <t>Bituminous</t>
  </si>
  <si>
    <t>Sub-Bituminous</t>
  </si>
  <si>
    <t>Lignite</t>
  </si>
  <si>
    <t>Energy Transformation of which:</t>
  </si>
  <si>
    <t>Electricity Generation</t>
  </si>
  <si>
    <t>D2611</t>
  </si>
  <si>
    <t>Cogeneration</t>
  </si>
  <si>
    <t>n.a.</t>
  </si>
  <si>
    <t>Other Transformation</t>
  </si>
  <si>
    <t>Losses and Own Use</t>
  </si>
  <si>
    <t>Agriculture</t>
  </si>
  <si>
    <t>Consumer Energy</t>
  </si>
  <si>
    <t>A01, A02 &amp; A05</t>
  </si>
  <si>
    <t>Industrial use of which:</t>
  </si>
  <si>
    <t>Mining</t>
  </si>
  <si>
    <t>B</t>
  </si>
  <si>
    <t>Steel manufacturing</t>
  </si>
  <si>
    <t>C211</t>
  </si>
  <si>
    <t>Non-Steel Metal manufacturing</t>
  </si>
  <si>
    <t>C213</t>
  </si>
  <si>
    <t>Metal Product manufacturing</t>
  </si>
  <si>
    <t>C22, C212 &amp; C214</t>
  </si>
  <si>
    <t>Wood, Pulp and Paper Product manufacturing</t>
  </si>
  <si>
    <t>C14 &amp; C15</t>
  </si>
  <si>
    <t>Non-Metallic Mineral Product manufacturing</t>
  </si>
  <si>
    <t>C20</t>
  </si>
  <si>
    <t>Chemical Product manufacturing</t>
  </si>
  <si>
    <t>C18</t>
  </si>
  <si>
    <t>Meat manufacturing</t>
  </si>
  <si>
    <t>C111 &amp; C112</t>
  </si>
  <si>
    <t>Dairy manufacturing</t>
  </si>
  <si>
    <t>C113</t>
  </si>
  <si>
    <t>Other Food Product manufacturing</t>
  </si>
  <si>
    <t>C112, C114 - C122</t>
  </si>
  <si>
    <t>Textile, Leather, Clothing, Footwear manufacturing</t>
  </si>
  <si>
    <t>C13</t>
  </si>
  <si>
    <t>Mechanical/Electrical Equipment manufacturing</t>
  </si>
  <si>
    <t>C23-C24</t>
  </si>
  <si>
    <t>Furniture and Other manufacturing</t>
  </si>
  <si>
    <t>C25</t>
  </si>
  <si>
    <t>Building and Construction</t>
  </si>
  <si>
    <t>E</t>
  </si>
  <si>
    <t>Gas and water supply, sewerage and drainage services</t>
  </si>
  <si>
    <t>D27-D28</t>
  </si>
  <si>
    <t>Commercial use of which:</t>
  </si>
  <si>
    <t>Health Care and Social Assistance</t>
  </si>
  <si>
    <t>Q</t>
  </si>
  <si>
    <t>Education and Training</t>
  </si>
  <si>
    <t>P</t>
  </si>
  <si>
    <t>D28-29,F-S excl P,Q</t>
  </si>
  <si>
    <t>Transport</t>
  </si>
  <si>
    <t>Total Consumer Energy (observed)</t>
  </si>
  <si>
    <r>
      <t>Other Services</t>
    </r>
    <r>
      <rPr>
        <vertAlign val="superscript"/>
        <sz val="10"/>
        <color indexed="8"/>
        <rFont val="Arial"/>
        <family val="2"/>
      </rPr>
      <t>2</t>
    </r>
  </si>
  <si>
    <t>thermal electricity generation, plus fugitive emissions from geothermal production from the NZEGGE (Table4) divided by total electrcitiy generated (Energy Data File, Table G.2a)</t>
  </si>
  <si>
    <t>http://www.mbie.govt.nz/info-services/sectors-industries/energy/energy-data-modelling/statistics/greenhouse-gas-emissions</t>
  </si>
  <si>
    <t xml:space="preserve">http://www.mbie.govt.nz/info-services/sectors-industries/energy/energy-data-modelling/statistics/electricity .  (Observed consumption) </t>
  </si>
  <si>
    <t>(From Electricity tab)</t>
  </si>
  <si>
    <t xml:space="preserve">Transmission and distribution line losses for purchased electricity emission factor </t>
  </si>
  <si>
    <t>Transmission and distribution losses for natural gas emission factor</t>
  </si>
  <si>
    <t>Transmission losses (kg CO2-e)</t>
  </si>
  <si>
    <t>Car - (&lt;1350 cc)</t>
  </si>
  <si>
    <t>Car - (1350 - &lt;1600 cc)</t>
  </si>
  <si>
    <t>Car -  (1600 - &lt;2000 cc)</t>
  </si>
  <si>
    <t>Car -  (2000 - &lt;3000 cc)</t>
  </si>
  <si>
    <t>Car -  (3000 - &lt;4000 cc)</t>
  </si>
  <si>
    <t xml:space="preserve">Energy in New Zealand 2015 (web tables) </t>
  </si>
  <si>
    <r>
      <t>ANZSIC 2006</t>
    </r>
    <r>
      <rPr>
        <b/>
        <vertAlign val="superscript"/>
        <sz val="10"/>
        <rFont val="Arial"/>
        <family val="2"/>
      </rPr>
      <t>1</t>
    </r>
  </si>
  <si>
    <t xml:space="preserve">Coal Consumption - Sectorial Breakdown for 2014 (TJ) (Table 7) </t>
  </si>
  <si>
    <t xml:space="preserve">Source: Energy in New Zealand 2014 Web Tables, Coal Consumption - Sectorial Breakdown for 2014 (TJ) (Table 7) </t>
  </si>
  <si>
    <t>Scope 1 stationary combustion: uncertainties - 2014</t>
  </si>
  <si>
    <t>Fuel combustion emision factors (fuels used for stationary combustion) - 2014</t>
  </si>
  <si>
    <t>Fuel combustion emission factors (transport fuels) – 2014</t>
  </si>
  <si>
    <t>Haul</t>
  </si>
  <si>
    <t>Class</t>
  </si>
  <si>
    <r>
      <t>kg CO</t>
    </r>
    <r>
      <rPr>
        <vertAlign val="subscript"/>
        <sz val="11"/>
        <color indexed="56"/>
        <rFont val="Calibri"/>
        <family val="2"/>
      </rPr>
      <t>2</t>
    </r>
    <r>
      <rPr>
        <sz val="11"/>
        <color indexed="56"/>
        <rFont val="Calibri"/>
        <family val="2"/>
      </rPr>
      <t>e</t>
    </r>
  </si>
  <si>
    <r>
      <t>kg CO</t>
    </r>
    <r>
      <rPr>
        <vertAlign val="subscript"/>
        <sz val="11"/>
        <color indexed="56"/>
        <rFont val="Calibri"/>
        <family val="2"/>
      </rPr>
      <t>2</t>
    </r>
  </si>
  <si>
    <r>
      <t>kg CH</t>
    </r>
    <r>
      <rPr>
        <vertAlign val="subscript"/>
        <sz val="11"/>
        <color indexed="56"/>
        <rFont val="Calibri"/>
        <family val="2"/>
      </rPr>
      <t>4</t>
    </r>
  </si>
  <si>
    <r>
      <t>kg N</t>
    </r>
    <r>
      <rPr>
        <vertAlign val="subscript"/>
        <sz val="11"/>
        <color indexed="56"/>
        <rFont val="Calibri"/>
        <family val="2"/>
      </rPr>
      <t>2</t>
    </r>
    <r>
      <rPr>
        <sz val="11"/>
        <color indexed="56"/>
        <rFont val="Calibri"/>
        <family val="2"/>
      </rPr>
      <t>O</t>
    </r>
  </si>
  <si>
    <t>Average passenger</t>
  </si>
  <si>
    <t>passenger.km</t>
  </si>
  <si>
    <t>Short-haul International</t>
  </si>
  <si>
    <t>Long haul International</t>
  </si>
  <si>
    <t xml:space="preserve">Energy in New Zealand 2016 (web tables) </t>
  </si>
  <si>
    <t>http://www.mbie.govt.nz/info-services/sectors-industries/energy/energy-data-modelling/publications/energy-in-new-zealand</t>
  </si>
  <si>
    <t>Transport emission factors (based on distance travelled) – 2014</t>
  </si>
  <si>
    <t>Petrol hybrids (&lt;2000 cc)</t>
  </si>
  <si>
    <t>Petrol hybrids (2000 - &lt;4000cc cc)</t>
  </si>
  <si>
    <t>Emission factor for the consumption of purchased electricity – 2014</t>
  </si>
  <si>
    <t>Emission factors for travel in petrol taxis and rental cars (based on distance travelled) – 2014</t>
  </si>
  <si>
    <t>Rental car - Petrol hybrid (&lt;2000cc)</t>
  </si>
  <si>
    <t>Rental car - Petrol hybrid (2000- &lt;4000cc)</t>
  </si>
  <si>
    <t>Rental car - (&lt;1350 cc)</t>
  </si>
  <si>
    <t>Rental car - (1350 - &lt;1600 cc)</t>
  </si>
  <si>
    <t>Rental car -  (1600 - &lt;2000 cc)</t>
  </si>
  <si>
    <t>Rental Car -  (2000 - &lt;3000 cc)</t>
  </si>
  <si>
    <t>Rental car -  (3000 - &lt;4000 cc)</t>
  </si>
  <si>
    <t>Taxi travel - Dollars spent (GST inclusive)</t>
  </si>
  <si>
    <t>(0.43 * 0.5 * 0.5 * 16/12) * (1-0.1) * 25</t>
  </si>
  <si>
    <t>(0.40 * 0.5 * 0.5 * 16/12) * (1-0.1) * 25</t>
  </si>
  <si>
    <t>2016 greenhouse gas voluntary guidance</t>
  </si>
  <si>
    <t>Car -  (&lt;2000 cc)</t>
  </si>
  <si>
    <t>Car (&gt;2000 - &lt;4000cc)</t>
  </si>
  <si>
    <t>Emission factors for waste to landfill - 2014</t>
  </si>
  <si>
    <t>Scope 1 EFs - Taxis and rental cars</t>
  </si>
  <si>
    <t>Energy in New Zealand 2016</t>
  </si>
  <si>
    <t>Car - Default *</t>
  </si>
  <si>
    <t>(0.40 * 0.5 * 0.5 * 16/12) * (1-0.606) * (1-0.1) * 25</t>
  </si>
  <si>
    <t>(0.15 * 0.5 * 0.5 * 16/12) * (1-0.606) * (1-0.1) * 25</t>
  </si>
  <si>
    <t>(0.43 * 0.5 * 0.5 * 16/12) * (1-0.606) *(1-0.1) * 25</t>
  </si>
  <si>
    <t>0.0500 * (1-0.606) * (1-0.1) * 25</t>
  </si>
  <si>
    <t>((0.536 * 0.4) + (0.208 * 0.15 + (0 * 0.3)) * 0.5 * 0.5 * (16/12) *    (1-0.606) * (1-0.1) * 25</t>
  </si>
  <si>
    <t xml:space="preserve">Calorific values for EFs </t>
  </si>
  <si>
    <t>EECA_Average by engine size</t>
  </si>
  <si>
    <t>EECA</t>
  </si>
  <si>
    <t>The Energy Efficiency and Conservation Authority</t>
  </si>
</sst>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43" formatCode="_-* #,##0.00_-;\-* #,##0.00_-;_-* &quot;-&quot;??_-;_-@_-"/>
    <numFmt numFmtId="164" formatCode="_(* #,##0_);_(* \(#,##0\);_(* &quot;-&quot;_);_(@_)"/>
    <numFmt numFmtId="165" formatCode="_(&quot;$&quot;* #,##0.00_);_(&quot;$&quot;* \(#,##0.00\);_(&quot;$&quot;* &quot;-&quot;??_);_(@_)"/>
    <numFmt numFmtId="166" formatCode="_(* #,##0.00_);_(* \(#,##0.00\);_(* &quot;-&quot;??_);_(@_)"/>
    <numFmt numFmtId="167" formatCode="0.000000"/>
    <numFmt numFmtId="168" formatCode="0.00000"/>
    <numFmt numFmtId="169" formatCode="0.000"/>
    <numFmt numFmtId="170" formatCode="0.0000000"/>
    <numFmt numFmtId="171" formatCode="0.0"/>
    <numFmt numFmtId="172" formatCode="0.0000"/>
    <numFmt numFmtId="173" formatCode="0.00000000"/>
    <numFmt numFmtId="174" formatCode="&quot;$&quot;#,##0\ ;\(&quot;$&quot;#,##0\)"/>
    <numFmt numFmtId="175" formatCode="&quot;$&quot;#,##0.00;[Red]\(&quot;$&quot;#,##0.00\)"/>
    <numFmt numFmtId="176" formatCode="[Blue]#,##0"/>
    <numFmt numFmtId="177" formatCode="[Blue]0.0;\-0.0"/>
    <numFmt numFmtId="178" formatCode="yyyy"/>
    <numFmt numFmtId="179" formatCode="0.0%"/>
    <numFmt numFmtId="180" formatCode="_(* #,##0_);_(* \(#,##0\);_(* &quot;-&quot;??_);_(@_)"/>
    <numFmt numFmtId="181" formatCode="_-* #,##0_-;\-* #,##0_-;_-* &quot;-&quot;??_-;_-@_-"/>
    <numFmt numFmtId="182" formatCode="#,##0.000"/>
    <numFmt numFmtId="183" formatCode="0.00000000000%"/>
    <numFmt numFmtId="184" formatCode="0.000000000000000"/>
    <numFmt numFmtId="185" formatCode="[&gt;0.5]#,##0;[&lt;-0.5]\-#,##0;\-"/>
    <numFmt numFmtId="186" formatCode="_-* #,##0\ _F_-;\-* #,##0\ _F_-;_-* &quot;-&quot;\ _F_-;_-@_-"/>
    <numFmt numFmtId="187" formatCode="_-* #,##0.00\ _F_-;\-* #,##0.00\ _F_-;_-* &quot;-&quot;??\ _F_-;_-@_-"/>
    <numFmt numFmtId="188" formatCode="_-* #,##0\ &quot;F&quot;_-;\-* #,##0\ &quot;F&quot;_-;_-* &quot;-&quot;\ &quot;F&quot;_-;_-@_-"/>
    <numFmt numFmtId="189" formatCode="_-* #,##0.00\ &quot;F&quot;_-;\-* #,##0.00\ &quot;F&quot;_-;_-* &quot;-&quot;??\ &quot;F&quot;_-;_-@_-"/>
    <numFmt numFmtId="190" formatCode="###.0"/>
    <numFmt numFmtId="191" formatCode="##.0"/>
    <numFmt numFmtId="192" formatCode="#,###,##0"/>
    <numFmt numFmtId="193" formatCode="_-&quot;öS&quot;\ * #,##0_-;\-&quot;öS&quot;\ * #,##0_-;_-&quot;öS&quot;\ * &quot;-&quot;_-;_-@_-"/>
    <numFmt numFmtId="194" formatCode="_-&quot;öS&quot;\ * #,##0.00_-;\-&quot;öS&quot;\ * #,##0.00_-;_-&quot;öS&quot;\ * &quot;-&quot;??_-;_-@_-"/>
    <numFmt numFmtId="195" formatCode="??0.0?????"/>
    <numFmt numFmtId="196" formatCode="_-&quot;£&quot;* #,##0_-;\-&quot;£&quot;* #,##0_-;_-&quot;£&quot;* &quot;-&quot;_-;_-@_-"/>
    <numFmt numFmtId="197" formatCode="_-&quot;£&quot;* #,##0.00_-;\-&quot;£&quot;* #,##0.00_-;_-&quot;£&quot;* &quot;-&quot;??_-;_-@_-"/>
    <numFmt numFmtId="198" formatCode="_-* #,##0.00000_-;\-* #,##0.00000_-;_-* &quot;-&quot;??_-;_-@_-"/>
    <numFmt numFmtId="199" formatCode="[$-C09]d\ mmmm\ yyyy;@"/>
    <numFmt numFmtId="200" formatCode="_-* #,##0.000_-;\-* #,##0.000_-;_-* &quot;-&quot;??_-;_-@_-"/>
    <numFmt numFmtId="201" formatCode="#,##0.0"/>
    <numFmt numFmtId="202" formatCode="0.0000000%"/>
    <numFmt numFmtId="203" formatCode="??0.0????"/>
  </numFmts>
  <fonts count="11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vertAlign val="subscript"/>
      <sz val="10"/>
      <name val="Arial"/>
      <family val="2"/>
    </font>
    <font>
      <b/>
      <sz val="10"/>
      <name val="Arial"/>
      <family val="2"/>
    </font>
    <font>
      <i/>
      <sz val="10"/>
      <name val="Arial"/>
      <family val="2"/>
    </font>
    <font>
      <u/>
      <sz val="10"/>
      <name val="Arial"/>
      <family val="2"/>
    </font>
    <font>
      <b/>
      <sz val="8"/>
      <name val="Helv"/>
    </font>
    <font>
      <sz val="12"/>
      <name val="Courier"/>
      <family val="3"/>
    </font>
    <font>
      <sz val="12"/>
      <color indexed="24"/>
      <name val="Arial"/>
      <family val="2"/>
    </font>
    <font>
      <sz val="10"/>
      <name val="Helv"/>
    </font>
    <font>
      <sz val="8.5"/>
      <name val="LinePrinter"/>
    </font>
    <font>
      <sz val="8"/>
      <name val="Helv"/>
    </font>
    <font>
      <b/>
      <sz val="8.5"/>
      <name val="LinePrinter"/>
    </font>
    <font>
      <sz val="9"/>
      <name val="Times New Roman"/>
      <family val="1"/>
    </font>
    <font>
      <sz val="10"/>
      <color indexed="8"/>
      <name val="Arial"/>
      <family val="2"/>
    </font>
    <font>
      <b/>
      <sz val="10"/>
      <color indexed="8"/>
      <name val="Arial"/>
      <family val="2"/>
    </font>
    <font>
      <b/>
      <sz val="8"/>
      <name val="Arial"/>
      <family val="2"/>
    </font>
    <font>
      <u/>
      <sz val="10"/>
      <color indexed="12"/>
      <name val="Arial"/>
      <family val="2"/>
    </font>
    <font>
      <u/>
      <sz val="10"/>
      <color indexed="12"/>
      <name val="Arial"/>
      <family val="2"/>
    </font>
    <font>
      <sz val="11"/>
      <name val="Calibri"/>
      <family val="2"/>
    </font>
    <font>
      <sz val="11"/>
      <name val="Arial"/>
      <family val="2"/>
    </font>
    <font>
      <b/>
      <vertAlign val="subscript"/>
      <sz val="10"/>
      <name val="Arial"/>
      <family val="2"/>
    </font>
    <font>
      <sz val="8"/>
      <name val="Times New Roman"/>
      <family val="1"/>
    </font>
    <font>
      <b/>
      <u/>
      <sz val="10"/>
      <name val="Arial"/>
      <family val="2"/>
    </font>
    <font>
      <b/>
      <i/>
      <sz val="10"/>
      <name val="Arial"/>
      <family val="2"/>
    </font>
    <font>
      <vertAlign val="superscript"/>
      <sz val="10"/>
      <name val="Arial"/>
      <family val="2"/>
    </font>
    <font>
      <b/>
      <vertAlign val="superscript"/>
      <sz val="10"/>
      <name val="Arial"/>
      <family val="2"/>
    </font>
    <font>
      <b/>
      <i/>
      <sz val="14"/>
      <name val="Arial"/>
      <family val="2"/>
    </font>
    <font>
      <sz val="6"/>
      <name val="Arial"/>
      <family val="2"/>
    </font>
    <font>
      <b/>
      <i/>
      <sz val="8"/>
      <name val="Arial"/>
      <family val="2"/>
    </font>
    <font>
      <b/>
      <sz val="12"/>
      <color indexed="9"/>
      <name val="Arial"/>
      <family val="2"/>
    </font>
    <font>
      <sz val="9"/>
      <name val="Arial"/>
      <family val="2"/>
    </font>
    <font>
      <sz val="11"/>
      <color indexed="8"/>
      <name val="Calibri"/>
      <family val="2"/>
    </font>
    <font>
      <sz val="11"/>
      <color theme="1"/>
      <name val="Calibri"/>
      <family val="2"/>
      <scheme val="minor"/>
    </font>
    <font>
      <sz val="9"/>
      <color rgb="FF000000"/>
      <name val="Arial"/>
      <family val="2"/>
    </font>
    <font>
      <u/>
      <sz val="11"/>
      <color rgb="FF000000"/>
      <name val="Calibri"/>
      <family val="2"/>
    </font>
    <font>
      <sz val="11"/>
      <color rgb="FF000000"/>
      <name val="Calibri"/>
      <family val="2"/>
    </font>
    <font>
      <b/>
      <sz val="11"/>
      <name val="Arial"/>
      <family val="2"/>
    </font>
    <font>
      <sz val="11"/>
      <name val="Calibri"/>
      <family val="2"/>
      <scheme val="minor"/>
    </font>
    <font>
      <sz val="10"/>
      <color theme="1"/>
      <name val="Arial"/>
      <family val="2"/>
    </font>
    <font>
      <sz val="10"/>
      <color theme="7"/>
      <name val="Arial"/>
      <family val="2"/>
    </font>
    <font>
      <sz val="10"/>
      <color rgb="FFC00000"/>
      <name val="Arial"/>
      <family val="2"/>
    </font>
    <font>
      <sz val="11"/>
      <color theme="1"/>
      <name val="Arial"/>
      <family val="2"/>
    </font>
    <font>
      <u/>
      <sz val="11"/>
      <color theme="10"/>
      <name val="Arial"/>
      <family val="2"/>
    </font>
    <font>
      <i/>
      <sz val="11"/>
      <color rgb="FF7F7F7F"/>
      <name val="Arial"/>
      <family val="2"/>
    </font>
    <font>
      <sz val="10"/>
      <name val="Arial"/>
      <family val="2"/>
    </font>
    <font>
      <sz val="12"/>
      <color indexed="52"/>
      <name val="Arial"/>
      <family val="2"/>
    </font>
    <font>
      <sz val="10"/>
      <name val="Arial Cyr"/>
      <charset val="204"/>
    </font>
    <font>
      <b/>
      <sz val="9"/>
      <name val="Times New Roman"/>
      <family val="1"/>
    </font>
    <font>
      <b/>
      <sz val="12"/>
      <name val="Helv"/>
    </font>
    <font>
      <b/>
      <sz val="15"/>
      <color indexed="56"/>
      <name val="Arial"/>
      <family val="2"/>
    </font>
    <font>
      <i/>
      <sz val="12"/>
      <name val="Times New Roman"/>
      <family val="1"/>
    </font>
    <font>
      <b/>
      <sz val="13"/>
      <color indexed="56"/>
      <name val="Arial"/>
      <family val="2"/>
    </font>
    <font>
      <b/>
      <sz val="11"/>
      <color indexed="56"/>
      <name val="Arial"/>
      <family val="2"/>
    </font>
    <font>
      <sz val="12"/>
      <color indexed="20"/>
      <name val="Arial"/>
      <family val="2"/>
    </font>
    <font>
      <b/>
      <sz val="12"/>
      <color indexed="52"/>
      <name val="Arial"/>
      <family val="2"/>
    </font>
    <font>
      <sz val="12"/>
      <color indexed="10"/>
      <name val="Arial"/>
      <family val="2"/>
    </font>
    <font>
      <sz val="14"/>
      <name val="Arial"/>
      <family val="2"/>
    </font>
    <font>
      <b/>
      <sz val="10"/>
      <color indexed="18"/>
      <name val="Arial"/>
      <family val="2"/>
    </font>
    <font>
      <sz val="11"/>
      <color indexed="8"/>
      <name val="Arial"/>
      <family val="2"/>
    </font>
    <font>
      <sz val="10"/>
      <name val="Times New Roman"/>
      <family val="1"/>
    </font>
    <font>
      <b/>
      <sz val="12"/>
      <color indexed="8"/>
      <name val="Arial"/>
      <family val="2"/>
    </font>
    <font>
      <sz val="12"/>
      <color indexed="17"/>
      <name val="Arial"/>
      <family val="2"/>
    </font>
    <font>
      <b/>
      <sz val="18"/>
      <color indexed="56"/>
      <name val="Cambria"/>
      <family val="2"/>
    </font>
    <font>
      <b/>
      <sz val="14"/>
      <name val="Helv"/>
    </font>
    <font>
      <sz val="12"/>
      <color indexed="9"/>
      <name val="Arial"/>
      <family val="2"/>
    </font>
    <font>
      <i/>
      <sz val="12"/>
      <color indexed="23"/>
      <name val="Arial"/>
      <family val="2"/>
    </font>
    <font>
      <b/>
      <sz val="12"/>
      <color indexed="63"/>
      <name val="Arial"/>
      <family val="2"/>
    </font>
    <font>
      <b/>
      <sz val="12"/>
      <color indexed="12"/>
      <name val="Arial"/>
      <family val="2"/>
    </font>
    <font>
      <sz val="12"/>
      <color indexed="8"/>
      <name val="Arial"/>
      <family val="2"/>
    </font>
    <font>
      <sz val="12"/>
      <color indexed="60"/>
      <name val="Arial"/>
      <family val="2"/>
    </font>
    <font>
      <sz val="12"/>
      <color indexed="62"/>
      <name val="Arial"/>
      <family val="2"/>
    </font>
    <font>
      <u/>
      <sz val="10"/>
      <color theme="10"/>
      <name val="Arial"/>
      <family val="2"/>
    </font>
    <font>
      <u/>
      <sz val="11"/>
      <color theme="10"/>
      <name val="Calibri"/>
      <family val="2"/>
    </font>
    <font>
      <b/>
      <sz val="10"/>
      <color rgb="FFFF0000"/>
      <name val="Arial"/>
      <family val="2"/>
    </font>
    <font>
      <u/>
      <sz val="10"/>
      <color indexed="24"/>
      <name val="Arial"/>
      <family val="2"/>
    </font>
    <font>
      <sz val="11"/>
      <color indexed="8"/>
      <name val="Arial Mäori"/>
      <family val="2"/>
    </font>
    <font>
      <sz val="10"/>
      <name val="MS Sans Serif"/>
      <family val="2"/>
    </font>
    <font>
      <b/>
      <sz val="11"/>
      <color rgb="FFFF0000"/>
      <name val="Calibri"/>
      <family val="2"/>
      <scheme val="minor"/>
    </font>
    <font>
      <sz val="10"/>
      <color rgb="FFFF0000"/>
      <name val="Arial"/>
      <family val="2"/>
    </font>
    <font>
      <u/>
      <sz val="11"/>
      <color theme="10"/>
      <name val="Calibri"/>
      <family val="2"/>
      <scheme val="minor"/>
    </font>
    <font>
      <sz val="18"/>
      <color indexed="24"/>
      <name val="Arial"/>
      <family val="2"/>
    </font>
    <font>
      <sz val="8"/>
      <color indexed="24"/>
      <name val="Arial"/>
      <family val="2"/>
    </font>
    <font>
      <vertAlign val="superscript"/>
      <sz val="10"/>
      <color indexed="8"/>
      <name val="Arial"/>
      <family val="2"/>
    </font>
    <font>
      <vertAlign val="subscript"/>
      <sz val="11"/>
      <color indexed="56"/>
      <name val="Calibri"/>
      <family val="2"/>
    </font>
    <font>
      <sz val="11"/>
      <color indexed="56"/>
      <name val="Calibri"/>
      <family val="2"/>
    </font>
    <font>
      <sz val="11"/>
      <color rgb="FF002060"/>
      <name val="Calibri"/>
      <family val="2"/>
      <scheme val="minor"/>
    </font>
    <font>
      <b/>
      <sz val="9"/>
      <color indexed="81"/>
      <name val="Tahoma"/>
      <family val="2"/>
    </font>
    <font>
      <sz val="9"/>
      <color indexed="81"/>
      <name val="Tahoma"/>
      <family val="2"/>
    </font>
    <font>
      <b/>
      <i/>
      <sz val="9"/>
      <name val="Arial"/>
      <family val="2"/>
    </font>
    <font>
      <u/>
      <sz val="9"/>
      <color indexed="12"/>
      <name val="Arial"/>
      <family val="2"/>
    </font>
  </fonts>
  <fills count="6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theme="3" tint="0.79998168889431442"/>
        <bgColor indexed="64"/>
      </patternFill>
    </fill>
    <fill>
      <patternFill patternType="solid">
        <fgColor rgb="FFD9D9D9"/>
        <bgColor indexed="64"/>
      </patternFill>
    </fill>
    <fill>
      <patternFill patternType="solid">
        <fgColor theme="0" tint="-0.14996795556505021"/>
        <bgColor indexed="64"/>
      </patternFill>
    </fill>
    <fill>
      <patternFill patternType="solid">
        <fgColor rgb="FF000000"/>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1"/>
        <bgColor indexed="64"/>
      </patternFill>
    </fill>
    <fill>
      <patternFill patternType="solid">
        <fgColor indexed="45"/>
        <bgColor indexed="64"/>
      </patternFill>
    </fill>
    <fill>
      <patternFill patternType="solid">
        <fgColor indexed="49"/>
        <bgColor indexed="64"/>
      </patternFill>
    </fill>
    <fill>
      <patternFill patternType="solid">
        <fgColor indexed="47"/>
        <bgColor indexed="64"/>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solid">
        <fgColor indexed="10"/>
        <bgColor indexed="64"/>
      </patternFill>
    </fill>
    <fill>
      <patternFill patternType="solid">
        <fgColor indexed="55"/>
        <bgColor indexed="64"/>
      </patternFill>
    </fill>
    <fill>
      <patternFill patternType="solid">
        <fgColor indexed="44"/>
        <bgColor indexed="64"/>
      </patternFill>
    </fill>
    <fill>
      <patternFill patternType="solid">
        <fgColor indexed="26"/>
        <bgColor indexed="64"/>
      </patternFill>
    </fill>
    <fill>
      <patternFill patternType="solid">
        <fgColor indexed="29"/>
        <bgColor indexed="64"/>
      </patternFill>
    </fill>
    <fill>
      <patternFill patternType="solid">
        <fgColor indexed="51"/>
        <bgColor indexed="64"/>
      </patternFill>
    </fill>
    <fill>
      <patternFill patternType="solid">
        <fgColor indexed="31"/>
        <bgColor indexed="64"/>
      </patternFill>
    </fill>
    <fill>
      <patternFill patternType="solid">
        <fgColor indexed="27"/>
        <bgColor indexed="64"/>
      </patternFill>
    </fill>
    <fill>
      <patternFill patternType="solid">
        <fgColor indexed="43"/>
        <bgColor indexed="64"/>
      </patternFill>
    </fill>
    <fill>
      <patternFill patternType="solid">
        <fgColor indexed="36"/>
        <bgColor indexed="64"/>
      </patternFill>
    </fill>
    <fill>
      <patternFill patternType="solid">
        <fgColor indexed="57"/>
        <bgColor indexed="64"/>
      </patternFill>
    </fill>
    <fill>
      <patternFill patternType="solid">
        <fgColor indexed="46"/>
        <bgColor indexed="64"/>
      </patternFill>
    </fill>
    <fill>
      <patternFill patternType="lightGray">
        <fgColor indexed="9"/>
      </patternFill>
    </fill>
    <fill>
      <patternFill patternType="gray0625">
        <fgColor indexed="9"/>
      </patternFill>
    </fill>
    <fill>
      <patternFill patternType="solid">
        <fgColor indexed="62"/>
        <bgColor indexed="64"/>
      </patternFill>
    </fill>
    <fill>
      <patternFill patternType="solid">
        <fgColor indexed="3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indexed="64"/>
      </patternFill>
    </fill>
    <fill>
      <patternFill patternType="solid">
        <fgColor theme="4" tint="0.39997558519241921"/>
        <bgColor indexed="64"/>
      </patternFill>
    </fill>
    <fill>
      <patternFill patternType="solid">
        <fgColor rgb="FFC0C0C0"/>
        <bgColor indexed="64"/>
      </patternFill>
    </fill>
  </fills>
  <borders count="75">
    <border>
      <left/>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style="thin">
        <color indexed="62"/>
      </top>
      <bottom style="double">
        <color indexed="62"/>
      </bottom>
      <diagonal/>
    </border>
    <border>
      <left/>
      <right/>
      <top/>
      <bottom style="double">
        <color indexed="52"/>
      </bottom>
      <diagonal/>
    </border>
    <border>
      <left/>
      <right/>
      <top/>
      <bottom style="thick">
        <color indexed="62"/>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rgb="FF053D5F"/>
      </left>
      <right style="thin">
        <color rgb="FF053D5F"/>
      </right>
      <top style="thin">
        <color rgb="FF053D5F"/>
      </top>
      <bottom style="thin">
        <color rgb="FF053D5F"/>
      </bottom>
      <diagonal/>
    </border>
    <border>
      <left style="thin">
        <color rgb="FF053D5F"/>
      </left>
      <right style="thin">
        <color rgb="FF053D5F"/>
      </right>
      <top style="thin">
        <color rgb="FF053D5F"/>
      </top>
      <bottom/>
      <diagonal/>
    </border>
    <border>
      <left style="thin">
        <color rgb="FF053D5F"/>
      </left>
      <right style="thin">
        <color rgb="FF053D5F"/>
      </right>
      <top/>
      <bottom/>
      <diagonal/>
    </border>
    <border>
      <left style="thin">
        <color rgb="FF053D5F"/>
      </left>
      <right style="thin">
        <color rgb="FF053D5F"/>
      </right>
      <top/>
      <bottom style="thin">
        <color rgb="FF053D5F"/>
      </bottom>
      <diagonal/>
    </border>
    <border>
      <left style="thin">
        <color auto="1"/>
      </left>
      <right style="thin">
        <color auto="1"/>
      </right>
      <top style="thin">
        <color auto="1"/>
      </top>
      <bottom style="thin">
        <color auto="1"/>
      </bottom>
      <diagonal/>
    </border>
  </borders>
  <cellStyleXfs count="915">
    <xf numFmtId="199" fontId="0" fillId="0" borderId="0"/>
    <xf numFmtId="199" fontId="27" fillId="0" borderId="0">
      <protection locked="0"/>
    </xf>
    <xf numFmtId="199" fontId="28" fillId="0" borderId="0" applyNumberFormat="0" applyFont="0" applyFill="0" applyBorder="0" applyProtection="0">
      <alignment horizontal="right"/>
    </xf>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3" fontId="29" fillId="0" borderId="0" applyFont="0" applyFill="0" applyBorder="0" applyAlignment="0" applyProtection="0"/>
    <xf numFmtId="4" fontId="30" fillId="0" borderId="0" applyFont="0" applyFill="0" applyBorder="0" applyAlignment="0" applyProtection="0"/>
    <xf numFmtId="174" fontId="29" fillId="0" borderId="0" applyFont="0" applyFill="0" applyBorder="0" applyAlignment="0" applyProtection="0"/>
    <xf numFmtId="175" fontId="31" fillId="0" borderId="0" applyFont="0" applyFill="0" applyBorder="0" applyAlignment="0" applyProtection="0"/>
    <xf numFmtId="15" fontId="31" fillId="0" borderId="0" applyFont="0" applyFill="0" applyBorder="0" applyProtection="0">
      <alignment horizontal="right"/>
    </xf>
    <xf numFmtId="2" fontId="29" fillId="0" borderId="0" applyFont="0" applyFill="0" applyBorder="0" applyAlignment="0" applyProtection="0"/>
    <xf numFmtId="176" fontId="32" fillId="0" borderId="0">
      <protection locked="0"/>
    </xf>
    <xf numFmtId="199" fontId="33" fillId="0" borderId="0" applyNumberFormat="0" applyFill="0" applyBorder="0" applyAlignment="0" applyProtection="0"/>
    <xf numFmtId="199" fontId="38" fillId="0" borderId="0" applyNumberFormat="0" applyFill="0" applyBorder="0" applyAlignment="0" applyProtection="0">
      <alignment vertical="top"/>
      <protection locked="0"/>
    </xf>
    <xf numFmtId="199" fontId="39" fillId="0" borderId="0" applyNumberFormat="0" applyFill="0" applyBorder="0" applyAlignment="0" applyProtection="0">
      <alignment vertical="top"/>
      <protection locked="0"/>
    </xf>
    <xf numFmtId="4" fontId="34" fillId="0" borderId="1">
      <alignment horizontal="right" vertical="center"/>
    </xf>
    <xf numFmtId="177" fontId="32" fillId="0" borderId="0">
      <protection locked="0"/>
    </xf>
    <xf numFmtId="199" fontId="21" fillId="0" borderId="0"/>
    <xf numFmtId="199" fontId="22" fillId="0" borderId="0"/>
    <xf numFmtId="199" fontId="21" fillId="0" borderId="0"/>
    <xf numFmtId="199" fontId="22" fillId="0" borderId="0">
      <alignment vertical="top"/>
    </xf>
    <xf numFmtId="199" fontId="54" fillId="0" borderId="0"/>
    <xf numFmtId="199" fontId="54" fillId="0" borderId="0"/>
    <xf numFmtId="199" fontId="54" fillId="0" borderId="0"/>
    <xf numFmtId="9" fontId="21" fillId="0" borderId="0" applyFont="0" applyFill="0" applyBorder="0" applyAlignment="0" applyProtection="0"/>
    <xf numFmtId="9" fontId="54" fillId="0" borderId="0" applyFont="0" applyFill="0" applyBorder="0" applyAlignment="0" applyProtection="0"/>
    <xf numFmtId="10" fontId="31" fillId="0" borderId="0" applyFont="0" applyFill="0" applyBorder="0" applyAlignment="0" applyProtection="0"/>
    <xf numFmtId="199" fontId="35" fillId="0" borderId="0">
      <alignment vertical="top"/>
    </xf>
    <xf numFmtId="4" fontId="28" fillId="0" borderId="2" applyNumberFormat="0" applyFont="0" applyFill="0" applyAlignment="0" applyProtection="0"/>
    <xf numFmtId="2" fontId="27" fillId="1" borderId="3" applyNumberFormat="0" applyBorder="0" applyProtection="0">
      <alignment horizontal="left"/>
    </xf>
    <xf numFmtId="178" fontId="31" fillId="0" borderId="0" applyFont="0" applyFill="0" applyBorder="0" applyAlignment="0" applyProtection="0"/>
    <xf numFmtId="199" fontId="63" fillId="0" borderId="0"/>
    <xf numFmtId="166" fontId="63" fillId="0" borderId="0" applyFont="0" applyFill="0" applyBorder="0" applyAlignment="0" applyProtection="0"/>
    <xf numFmtId="199" fontId="63" fillId="0" borderId="0"/>
    <xf numFmtId="199" fontId="64" fillId="0" borderId="0" applyNumberFormat="0" applyFill="0" applyBorder="0" applyAlignment="0" applyProtection="0"/>
    <xf numFmtId="199" fontId="63" fillId="0" borderId="0"/>
    <xf numFmtId="199" fontId="21" fillId="0" borderId="0"/>
    <xf numFmtId="9" fontId="63" fillId="0" borderId="0" applyFont="0" applyFill="0" applyBorder="0" applyAlignment="0" applyProtection="0"/>
    <xf numFmtId="199" fontId="19" fillId="0" borderId="0"/>
    <xf numFmtId="199" fontId="38" fillId="0" borderId="0" applyNumberFormat="0" applyFill="0" applyBorder="0" applyAlignment="0" applyProtection="0">
      <alignment vertical="top"/>
      <protection locked="0"/>
    </xf>
    <xf numFmtId="199" fontId="21" fillId="0" borderId="0">
      <alignment vertical="top"/>
    </xf>
    <xf numFmtId="166" fontId="19" fillId="0" borderId="0" applyFont="0" applyFill="0" applyBorder="0" applyAlignment="0" applyProtection="0"/>
    <xf numFmtId="9" fontId="19" fillId="0" borderId="0" applyFont="0" applyFill="0" applyBorder="0" applyAlignment="0" applyProtection="0"/>
    <xf numFmtId="199" fontId="65" fillId="0" borderId="0" applyNumberFormat="0" applyFill="0" applyBorder="0" applyAlignment="0" applyProtection="0"/>
    <xf numFmtId="199" fontId="18" fillId="0" borderId="0"/>
    <xf numFmtId="166" fontId="18" fillId="0" borderId="0" applyFont="0" applyFill="0" applyBorder="0" applyAlignment="0" applyProtection="0"/>
    <xf numFmtId="9" fontId="18" fillId="0" borderId="0" applyFont="0" applyFill="0" applyBorder="0" applyAlignment="0" applyProtection="0"/>
    <xf numFmtId="166" fontId="66" fillId="0" borderId="0" applyFont="0" applyFill="0" applyBorder="0" applyAlignment="0" applyProtection="0"/>
    <xf numFmtId="166" fontId="21" fillId="0" borderId="0" applyFont="0" applyFill="0" applyBorder="0" applyAlignment="0" applyProtection="0"/>
    <xf numFmtId="199" fontId="66" fillId="0" borderId="0"/>
    <xf numFmtId="199" fontId="17" fillId="0" borderId="0"/>
    <xf numFmtId="199" fontId="16" fillId="0" borderId="0"/>
    <xf numFmtId="199" fontId="15" fillId="0" borderId="0"/>
    <xf numFmtId="169" fontId="21" fillId="0" borderId="0" applyFont="0" applyFill="0" applyBorder="0" applyAlignment="0" applyProtection="0">
      <alignment horizontal="left"/>
    </xf>
    <xf numFmtId="199" fontId="90" fillId="13" borderId="0" applyNumberFormat="0" applyBorder="0" applyAlignment="0" applyProtection="0"/>
    <xf numFmtId="199" fontId="15" fillId="0" borderId="0"/>
    <xf numFmtId="199" fontId="83" fillId="3" borderId="0" applyNumberFormat="0" applyBorder="0" applyAlignment="0" applyProtection="0"/>
    <xf numFmtId="199" fontId="63" fillId="0" borderId="0"/>
    <xf numFmtId="199" fontId="86" fillId="14" borderId="0" applyNumberFormat="0" applyBorder="0" applyAlignment="0" applyProtection="0"/>
    <xf numFmtId="199" fontId="92" fillId="15" borderId="53" applyNumberFormat="0" applyAlignment="0" applyProtection="0"/>
    <xf numFmtId="9" fontId="15" fillId="0" borderId="0" applyFont="0" applyFill="0" applyBorder="0" applyAlignment="0" applyProtection="0"/>
    <xf numFmtId="199" fontId="86" fillId="16" borderId="0" applyNumberFormat="0" applyBorder="0" applyAlignment="0" applyProtection="0"/>
    <xf numFmtId="199" fontId="86" fillId="17" borderId="0" applyNumberFormat="0" applyBorder="0" applyAlignment="0" applyProtection="0"/>
    <xf numFmtId="199" fontId="90" fillId="18" borderId="0" applyNumberFormat="0" applyBorder="0" applyAlignment="0" applyProtection="0"/>
    <xf numFmtId="199" fontId="86" fillId="19" borderId="0" applyNumberFormat="0" applyBorder="0" applyAlignment="0" applyProtection="0"/>
    <xf numFmtId="188" fontId="21" fillId="0" borderId="0" applyFont="0" applyFill="0" applyBorder="0" applyAlignment="0" applyProtection="0"/>
    <xf numFmtId="199" fontId="15" fillId="0" borderId="0"/>
    <xf numFmtId="199" fontId="92" fillId="15" borderId="53" applyNumberFormat="0" applyAlignment="0" applyProtection="0"/>
    <xf numFmtId="199" fontId="76" fillId="2" borderId="53" applyNumberFormat="0" applyAlignment="0" applyProtection="0"/>
    <xf numFmtId="166" fontId="21" fillId="0" borderId="0" applyFont="0" applyFill="0" applyBorder="0" applyAlignment="0" applyProtection="0">
      <alignment wrapText="1"/>
    </xf>
    <xf numFmtId="199" fontId="90" fillId="18" borderId="0" applyNumberFormat="0" applyBorder="0" applyAlignment="0" applyProtection="0"/>
    <xf numFmtId="199" fontId="90" fillId="21" borderId="0" applyNumberFormat="0" applyBorder="0" applyAlignment="0" applyProtection="0"/>
    <xf numFmtId="199" fontId="92" fillId="15" borderId="53" applyNumberFormat="0" applyAlignment="0" applyProtection="0"/>
    <xf numFmtId="199" fontId="21" fillId="0" borderId="0"/>
    <xf numFmtId="199" fontId="90" fillId="22" borderId="54" applyNumberFormat="0" applyFont="0" applyAlignment="0" applyProtection="0"/>
    <xf numFmtId="199" fontId="63" fillId="0" borderId="0"/>
    <xf numFmtId="199" fontId="92" fillId="15" borderId="53" applyNumberFormat="0" applyAlignment="0" applyProtection="0"/>
    <xf numFmtId="185" fontId="78" fillId="0" borderId="0">
      <alignment horizontal="left" vertical="center"/>
    </xf>
    <xf numFmtId="199" fontId="74" fillId="0" borderId="55" applyNumberFormat="0" applyFill="0" applyAlignment="0" applyProtection="0"/>
    <xf numFmtId="199" fontId="74" fillId="0" borderId="0" applyNumberFormat="0" applyFill="0" applyBorder="0" applyAlignment="0" applyProtection="0"/>
    <xf numFmtId="191" fontId="21" fillId="0" borderId="0" applyFont="0" applyFill="0" applyBorder="0" applyAlignment="0" applyProtection="0">
      <alignment horizontal="left"/>
    </xf>
    <xf numFmtId="166" fontId="21" fillId="0" borderId="0" applyFont="0" applyFill="0" applyBorder="0" applyAlignment="0" applyProtection="0"/>
    <xf numFmtId="189" fontId="21" fillId="0" borderId="0" applyFont="0" applyFill="0" applyBorder="0" applyAlignment="0" applyProtection="0"/>
    <xf numFmtId="199" fontId="90" fillId="21" borderId="0" applyNumberFormat="0" applyBorder="0" applyAlignment="0" applyProtection="0"/>
    <xf numFmtId="199" fontId="86" fillId="16" borderId="0" applyNumberFormat="0" applyBorder="0" applyAlignment="0" applyProtection="0"/>
    <xf numFmtId="199" fontId="88" fillId="2" borderId="56" applyNumberFormat="0" applyAlignment="0" applyProtection="0"/>
    <xf numFmtId="190" fontId="21" fillId="0" borderId="0" applyFont="0" applyFill="0" applyBorder="0" applyAlignment="0" applyProtection="0">
      <alignment horizontal="left"/>
    </xf>
    <xf numFmtId="199" fontId="90" fillId="24" borderId="0" applyNumberFormat="0" applyBorder="0" applyAlignment="0" applyProtection="0"/>
    <xf numFmtId="199" fontId="51" fillId="20" borderId="57" applyNumberFormat="0" applyAlignment="0" applyProtection="0"/>
    <xf numFmtId="199" fontId="90" fillId="25" borderId="0" applyNumberFormat="0" applyBorder="0" applyAlignment="0" applyProtection="0"/>
    <xf numFmtId="199" fontId="21" fillId="0" borderId="0"/>
    <xf numFmtId="4" fontId="34" fillId="26" borderId="4">
      <alignment horizontal="right" vertical="center"/>
    </xf>
    <xf numFmtId="199" fontId="86" fillId="19" borderId="0" applyNumberFormat="0" applyBorder="0" applyAlignment="0" applyProtection="0"/>
    <xf numFmtId="199" fontId="92" fillId="15" borderId="53" applyNumberFormat="0" applyAlignment="0" applyProtection="0"/>
    <xf numFmtId="199" fontId="15" fillId="0" borderId="0"/>
    <xf numFmtId="199" fontId="90" fillId="22" borderId="54" applyNumberFormat="0" applyFont="0" applyAlignment="0" applyProtection="0"/>
    <xf numFmtId="199" fontId="90" fillId="21" borderId="0" applyNumberFormat="0" applyBorder="0" applyAlignment="0" applyProtection="0"/>
    <xf numFmtId="199" fontId="20" fillId="0" borderId="0"/>
    <xf numFmtId="199" fontId="86" fillId="14" borderId="0" applyNumberFormat="0" applyBorder="0" applyAlignment="0" applyProtection="0"/>
    <xf numFmtId="49" fontId="21" fillId="0" borderId="0" applyFill="0" applyBorder="0" applyProtection="0">
      <alignment horizontal="left"/>
    </xf>
    <xf numFmtId="9" fontId="80" fillId="0" borderId="0" applyFont="0" applyFill="0" applyBorder="0" applyAlignment="0" applyProtection="0"/>
    <xf numFmtId="199" fontId="86" fillId="16" borderId="0" applyNumberFormat="0" applyBorder="0" applyAlignment="0" applyProtection="0"/>
    <xf numFmtId="199" fontId="87" fillId="0" borderId="0" applyNumberFormat="0" applyFill="0" applyBorder="0" applyAlignment="0" applyProtection="0"/>
    <xf numFmtId="199" fontId="93" fillId="0" borderId="0" applyNumberFormat="0" applyFill="0" applyBorder="0" applyAlignment="0" applyProtection="0">
      <alignment vertical="top"/>
      <protection locked="0"/>
    </xf>
    <xf numFmtId="199" fontId="91" fillId="27" borderId="0" applyNumberFormat="0" applyBorder="0" applyAlignment="0" applyProtection="0"/>
    <xf numFmtId="169" fontId="21" fillId="0" borderId="0" applyFont="0" applyFill="0" applyBorder="0" applyAlignment="0" applyProtection="0">
      <alignment horizontal="left"/>
    </xf>
    <xf numFmtId="199" fontId="51" fillId="20" borderId="57" applyNumberFormat="0" applyAlignment="0" applyProtection="0"/>
    <xf numFmtId="199" fontId="86" fillId="28" borderId="0" applyNumberFormat="0" applyBorder="0" applyAlignment="0" applyProtection="0"/>
    <xf numFmtId="199" fontId="15" fillId="0" borderId="0"/>
    <xf numFmtId="199" fontId="89" fillId="27" borderId="0">
      <alignment horizontal="left" vertical="center" indent="1"/>
    </xf>
    <xf numFmtId="199" fontId="86" fillId="28" borderId="0" applyNumberFormat="0" applyBorder="0" applyAlignment="0" applyProtection="0"/>
    <xf numFmtId="199" fontId="86" fillId="16" borderId="0" applyNumberFormat="0" applyBorder="0" applyAlignment="0" applyProtection="0"/>
    <xf numFmtId="199" fontId="90" fillId="26" borderId="0" applyNumberFormat="0" applyBorder="0" applyAlignment="0" applyProtection="0"/>
    <xf numFmtId="199" fontId="86" fillId="28" borderId="0" applyNumberFormat="0" applyBorder="0" applyAlignment="0" applyProtection="0"/>
    <xf numFmtId="199" fontId="86" fillId="29" borderId="0" applyNumberFormat="0" applyBorder="0" applyAlignment="0" applyProtection="0"/>
    <xf numFmtId="9" fontId="80" fillId="0" borderId="0" applyFont="0" applyFill="0" applyBorder="0" applyAlignment="0" applyProtection="0"/>
    <xf numFmtId="199" fontId="88" fillId="2" borderId="56" applyNumberFormat="0" applyAlignment="0" applyProtection="0"/>
    <xf numFmtId="199" fontId="73" fillId="0" borderId="58" applyNumberFormat="0" applyFill="0" applyAlignment="0" applyProtection="0"/>
    <xf numFmtId="199" fontId="15" fillId="0" borderId="0"/>
    <xf numFmtId="199" fontId="86" fillId="28" borderId="0" applyNumberFormat="0" applyBorder="0" applyAlignment="0" applyProtection="0"/>
    <xf numFmtId="199" fontId="86" fillId="18" borderId="0" applyNumberFormat="0" applyBorder="0" applyAlignment="0" applyProtection="0"/>
    <xf numFmtId="199" fontId="21" fillId="0" borderId="0"/>
    <xf numFmtId="9" fontId="21" fillId="0" borderId="0" applyFont="0" applyFill="0" applyBorder="0" applyAlignment="0" applyProtection="0"/>
    <xf numFmtId="199" fontId="86" fillId="28" borderId="0" applyNumberFormat="0" applyBorder="0" applyAlignment="0" applyProtection="0"/>
    <xf numFmtId="199" fontId="77" fillId="0" borderId="0" applyNumberFormat="0" applyFill="0" applyBorder="0" applyAlignment="0" applyProtection="0"/>
    <xf numFmtId="199" fontId="86" fillId="18" borderId="0" applyNumberFormat="0" applyBorder="0" applyAlignment="0" applyProtection="0"/>
    <xf numFmtId="199" fontId="91" fillId="27" borderId="0" applyNumberFormat="0" applyBorder="0" applyAlignment="0" applyProtection="0"/>
    <xf numFmtId="199" fontId="76" fillId="2" borderId="53" applyNumberFormat="0" applyAlignment="0" applyProtection="0"/>
    <xf numFmtId="199" fontId="15" fillId="0" borderId="0"/>
    <xf numFmtId="199" fontId="76" fillId="2" borderId="53" applyNumberFormat="0" applyAlignment="0" applyProtection="0"/>
    <xf numFmtId="199" fontId="92" fillId="15" borderId="53" applyNumberFormat="0" applyAlignment="0" applyProtection="0"/>
    <xf numFmtId="199" fontId="86" fillId="17" borderId="0" applyNumberFormat="0" applyBorder="0" applyAlignment="0" applyProtection="0"/>
    <xf numFmtId="199" fontId="90" fillId="30" borderId="0" applyNumberFormat="0" applyBorder="0" applyAlignment="0" applyProtection="0"/>
    <xf numFmtId="199" fontId="90" fillId="22" borderId="54" applyNumberFormat="0" applyFont="0" applyAlignment="0" applyProtection="0"/>
    <xf numFmtId="199" fontId="91" fillId="27" borderId="0" applyNumberFormat="0" applyBorder="0" applyAlignment="0" applyProtection="0"/>
    <xf numFmtId="199" fontId="76" fillId="2" borderId="53" applyNumberFormat="0" applyAlignment="0" applyProtection="0"/>
    <xf numFmtId="199" fontId="90" fillId="26" borderId="0" applyNumberFormat="0" applyBorder="0" applyAlignment="0" applyProtection="0"/>
    <xf numFmtId="199" fontId="90" fillId="30" borderId="0" applyNumberFormat="0" applyBorder="0" applyAlignment="0" applyProtection="0"/>
    <xf numFmtId="199" fontId="86" fillId="19" borderId="0" applyNumberFormat="0" applyBorder="0" applyAlignment="0" applyProtection="0"/>
    <xf numFmtId="199" fontId="82" fillId="0" borderId="59" applyNumberFormat="0" applyFill="0" applyAlignment="0" applyProtection="0"/>
    <xf numFmtId="49" fontId="21" fillId="0" borderId="0" applyFill="0" applyBorder="0" applyProtection="0">
      <alignment horizontal="left"/>
    </xf>
    <xf numFmtId="199" fontId="90" fillId="24" borderId="0" applyNumberFormat="0" applyBorder="0" applyAlignment="0" applyProtection="0"/>
    <xf numFmtId="199" fontId="92" fillId="15" borderId="53" applyNumberFormat="0" applyAlignment="0" applyProtection="0"/>
    <xf numFmtId="199" fontId="90" fillId="22" borderId="54" applyNumberFormat="0" applyFont="0" applyAlignment="0" applyProtection="0"/>
    <xf numFmtId="191" fontId="21" fillId="0" borderId="0" applyFont="0" applyFill="0" applyBorder="0" applyAlignment="0" applyProtection="0">
      <alignment horizontal="left"/>
    </xf>
    <xf numFmtId="199" fontId="86" fillId="14" borderId="0" applyNumberFormat="0" applyBorder="0" applyAlignment="0" applyProtection="0"/>
    <xf numFmtId="199" fontId="90" fillId="24" borderId="0" applyNumberFormat="0" applyBorder="0" applyAlignment="0" applyProtection="0"/>
    <xf numFmtId="199" fontId="93" fillId="0" borderId="0" applyNumberFormat="0" applyFill="0" applyBorder="0" applyAlignment="0" applyProtection="0">
      <alignment vertical="top"/>
      <protection locked="0"/>
    </xf>
    <xf numFmtId="199" fontId="88" fillId="2" borderId="56" applyNumberFormat="0" applyAlignment="0" applyProtection="0"/>
    <xf numFmtId="199" fontId="85" fillId="0" borderId="0">
      <alignment horizontal="left" vertical="top"/>
    </xf>
    <xf numFmtId="199" fontId="90" fillId="13" borderId="0" applyNumberFormat="0" applyBorder="0" applyAlignment="0" applyProtection="0"/>
    <xf numFmtId="199" fontId="86" fillId="23" borderId="0" applyNumberFormat="0" applyBorder="0" applyAlignment="0" applyProtection="0"/>
    <xf numFmtId="199" fontId="32" fillId="0" borderId="0">
      <alignment horizontal="right"/>
    </xf>
    <xf numFmtId="199" fontId="75" fillId="13" borderId="0" applyNumberFormat="0" applyBorder="0" applyAlignment="0" applyProtection="0"/>
    <xf numFmtId="187" fontId="21" fillId="0" borderId="0" applyFont="0" applyFill="0" applyBorder="0" applyAlignment="0" applyProtection="0"/>
    <xf numFmtId="169" fontId="21" fillId="0" borderId="0" applyFont="0" applyFill="0" applyBorder="0" applyAlignment="0" applyProtection="0">
      <alignment horizontal="left"/>
    </xf>
    <xf numFmtId="192" fontId="79" fillId="31" borderId="0" applyNumberFormat="0" applyBorder="0">
      <protection locked="0"/>
    </xf>
    <xf numFmtId="199" fontId="76" fillId="2" borderId="53" applyNumberFormat="0" applyAlignment="0" applyProtection="0"/>
    <xf numFmtId="199" fontId="86" fillId="14" borderId="0" applyNumberFormat="0" applyBorder="0" applyAlignment="0" applyProtection="0"/>
    <xf numFmtId="199" fontId="86" fillId="23" borderId="0" applyNumberFormat="0" applyBorder="0" applyAlignment="0" applyProtection="0"/>
    <xf numFmtId="199" fontId="15" fillId="0" borderId="0"/>
    <xf numFmtId="199" fontId="88" fillId="2" borderId="56" applyNumberFormat="0" applyAlignment="0" applyProtection="0"/>
    <xf numFmtId="192" fontId="36" fillId="32" borderId="0" applyNumberFormat="0" applyBorder="0">
      <protection locked="0"/>
    </xf>
    <xf numFmtId="199" fontId="90" fillId="23" borderId="0" applyNumberFormat="0" applyBorder="0" applyAlignment="0" applyProtection="0"/>
    <xf numFmtId="199" fontId="15" fillId="0" borderId="0"/>
    <xf numFmtId="190" fontId="21" fillId="0" borderId="0" applyFont="0" applyFill="0" applyBorder="0" applyAlignment="0" applyProtection="0">
      <alignment horizontal="left"/>
    </xf>
    <xf numFmtId="199" fontId="92" fillId="15" borderId="53" applyNumberFormat="0" applyAlignment="0" applyProtection="0"/>
    <xf numFmtId="199" fontId="51" fillId="20" borderId="57" applyNumberFormat="0" applyAlignment="0" applyProtection="0"/>
    <xf numFmtId="166" fontId="21" fillId="0" borderId="0" applyFont="0" applyFill="0" applyBorder="0" applyAlignment="0" applyProtection="0"/>
    <xf numFmtId="199" fontId="90" fillId="22" borderId="54" applyNumberFormat="0" applyFont="0" applyAlignment="0" applyProtection="0"/>
    <xf numFmtId="199" fontId="15" fillId="0" borderId="0"/>
    <xf numFmtId="199" fontId="86" fillId="33" borderId="0" applyNumberFormat="0" applyBorder="0" applyAlignment="0" applyProtection="0"/>
    <xf numFmtId="199" fontId="90" fillId="15" borderId="0" applyNumberFormat="0" applyBorder="0" applyAlignment="0" applyProtection="0"/>
    <xf numFmtId="199" fontId="86" fillId="14" borderId="0" applyNumberFormat="0" applyBorder="0" applyAlignment="0" applyProtection="0"/>
    <xf numFmtId="199" fontId="90" fillId="22" borderId="54" applyNumberFormat="0" applyFont="0" applyAlignment="0" applyProtection="0"/>
    <xf numFmtId="199" fontId="76" fillId="2" borderId="53" applyNumberFormat="0" applyAlignment="0" applyProtection="0"/>
    <xf numFmtId="199" fontId="86" fillId="29" borderId="0" applyNumberFormat="0" applyBorder="0" applyAlignment="0" applyProtection="0"/>
    <xf numFmtId="199" fontId="86" fillId="23" borderId="0" applyNumberFormat="0" applyBorder="0" applyAlignment="0" applyProtection="0"/>
    <xf numFmtId="199" fontId="90" fillId="24" borderId="0" applyNumberFormat="0" applyBorder="0" applyAlignment="0" applyProtection="0"/>
    <xf numFmtId="199" fontId="21" fillId="0" borderId="0"/>
    <xf numFmtId="199" fontId="90" fillId="25" borderId="0" applyNumberFormat="0" applyBorder="0" applyAlignment="0" applyProtection="0"/>
    <xf numFmtId="199" fontId="90" fillId="23" borderId="0" applyNumberFormat="0" applyBorder="0" applyAlignment="0" applyProtection="0"/>
    <xf numFmtId="199" fontId="15" fillId="0" borderId="0"/>
    <xf numFmtId="199" fontId="15" fillId="0" borderId="0"/>
    <xf numFmtId="199" fontId="90" fillId="23" borderId="0" applyNumberFormat="0" applyBorder="0" applyAlignment="0" applyProtection="0"/>
    <xf numFmtId="199" fontId="76" fillId="2" borderId="53" applyNumberFormat="0" applyAlignment="0" applyProtection="0"/>
    <xf numFmtId="199" fontId="86" fillId="29" borderId="0" applyNumberFormat="0" applyBorder="0" applyAlignment="0" applyProtection="0"/>
    <xf numFmtId="199" fontId="90" fillId="3" borderId="0" applyNumberFormat="0" applyBorder="0" applyAlignment="0" applyProtection="0"/>
    <xf numFmtId="185" fontId="81" fillId="0" borderId="0" applyFill="0" applyBorder="0" applyAlignment="0" applyProtection="0"/>
    <xf numFmtId="199" fontId="90" fillId="22" borderId="54" applyNumberFormat="0" applyFont="0" applyAlignment="0" applyProtection="0"/>
    <xf numFmtId="199" fontId="90" fillId="26" borderId="0" applyNumberFormat="0" applyBorder="0" applyAlignment="0" applyProtection="0"/>
    <xf numFmtId="199" fontId="90" fillId="30" borderId="0" applyNumberFormat="0" applyBorder="0" applyAlignment="0" applyProtection="0"/>
    <xf numFmtId="199" fontId="15" fillId="0" borderId="0"/>
    <xf numFmtId="199" fontId="86" fillId="28" borderId="0" applyNumberFormat="0" applyBorder="0" applyAlignment="0" applyProtection="0"/>
    <xf numFmtId="9" fontId="63" fillId="0" borderId="0" applyFont="0" applyFill="0" applyBorder="0" applyAlignment="0" applyProtection="0"/>
    <xf numFmtId="199" fontId="63" fillId="0" borderId="0"/>
    <xf numFmtId="199" fontId="76" fillId="2" borderId="53" applyNumberFormat="0" applyAlignment="0" applyProtection="0"/>
    <xf numFmtId="199" fontId="15" fillId="0" borderId="0"/>
    <xf numFmtId="199" fontId="90" fillId="30" borderId="0" applyNumberFormat="0" applyBorder="0" applyAlignment="0" applyProtection="0"/>
    <xf numFmtId="199" fontId="51" fillId="20" borderId="57" applyNumberFormat="0" applyAlignment="0" applyProtection="0"/>
    <xf numFmtId="199" fontId="75" fillId="13" borderId="0" applyNumberFormat="0" applyBorder="0" applyAlignment="0" applyProtection="0"/>
    <xf numFmtId="199" fontId="86" fillId="34" borderId="0" applyNumberFormat="0" applyBorder="0" applyAlignment="0" applyProtection="0"/>
    <xf numFmtId="199" fontId="86" fillId="34" borderId="0" applyNumberFormat="0" applyBorder="0" applyAlignment="0" applyProtection="0"/>
    <xf numFmtId="13" fontId="21" fillId="0" borderId="0" applyFont="0" applyFill="0" applyProtection="0"/>
    <xf numFmtId="199" fontId="63" fillId="0" borderId="0"/>
    <xf numFmtId="166" fontId="21" fillId="0" borderId="0" applyFont="0" applyFill="0" applyBorder="0" applyAlignment="0" applyProtection="0"/>
    <xf numFmtId="199" fontId="86" fillId="33" borderId="0" applyNumberFormat="0" applyBorder="0" applyAlignment="0" applyProtection="0"/>
    <xf numFmtId="199" fontId="34" fillId="20" borderId="4"/>
    <xf numFmtId="199" fontId="92" fillId="15" borderId="53" applyNumberFormat="0" applyAlignment="0" applyProtection="0"/>
    <xf numFmtId="199" fontId="90" fillId="13" borderId="0" applyNumberFormat="0" applyBorder="0" applyAlignment="0" applyProtection="0"/>
    <xf numFmtId="199" fontId="88" fillId="2" borderId="56" applyNumberFormat="0" applyAlignment="0" applyProtection="0"/>
    <xf numFmtId="199" fontId="15" fillId="0" borderId="0"/>
    <xf numFmtId="199" fontId="15" fillId="0" borderId="0"/>
    <xf numFmtId="199" fontId="75" fillId="13" borderId="0" applyNumberFormat="0" applyBorder="0" applyAlignment="0" applyProtection="0"/>
    <xf numFmtId="199" fontId="70" fillId="0" borderId="0">
      <alignment horizontal="left"/>
    </xf>
    <xf numFmtId="199" fontId="76" fillId="2" borderId="53" applyNumberFormat="0" applyAlignment="0" applyProtection="0"/>
    <xf numFmtId="166" fontId="15" fillId="0" borderId="0" applyFont="0" applyFill="0" applyBorder="0" applyAlignment="0" applyProtection="0"/>
    <xf numFmtId="199" fontId="21" fillId="0" borderId="0" applyFont="0" applyFill="0" applyBorder="0" applyAlignment="0" applyProtection="0"/>
    <xf numFmtId="199" fontId="83" fillId="3" borderId="0" applyNumberFormat="0" applyBorder="0" applyAlignment="0" applyProtection="0"/>
    <xf numFmtId="199" fontId="21" fillId="27" borderId="0" applyNumberFormat="0" applyFont="0" applyBorder="0" applyAlignment="0"/>
    <xf numFmtId="164" fontId="21" fillId="0" borderId="0" applyFont="0" applyFill="0" applyBorder="0" applyAlignment="0" applyProtection="0">
      <alignment wrapText="1"/>
    </xf>
    <xf numFmtId="49" fontId="21" fillId="0" borderId="0" applyFill="0" applyBorder="0" applyProtection="0">
      <alignment horizontal="left"/>
    </xf>
    <xf numFmtId="199" fontId="92" fillId="15" borderId="53" applyNumberFormat="0" applyAlignment="0" applyProtection="0"/>
    <xf numFmtId="199" fontId="76" fillId="2" borderId="53" applyNumberFormat="0" applyAlignment="0" applyProtection="0"/>
    <xf numFmtId="199" fontId="86" fillId="19" borderId="0" applyNumberFormat="0" applyBorder="0" applyAlignment="0" applyProtection="0"/>
    <xf numFmtId="9" fontId="60" fillId="0" borderId="0" applyFont="0" applyFill="0" applyBorder="0" applyAlignment="0" applyProtection="0"/>
    <xf numFmtId="199" fontId="84" fillId="0" borderId="0" applyNumberFormat="0" applyFill="0" applyBorder="0" applyAlignment="0" applyProtection="0"/>
    <xf numFmtId="199" fontId="90" fillId="3" borderId="0" applyNumberFormat="0" applyBorder="0" applyAlignment="0" applyProtection="0"/>
    <xf numFmtId="199" fontId="76" fillId="2" borderId="53" applyNumberFormat="0" applyAlignment="0" applyProtection="0"/>
    <xf numFmtId="199" fontId="90" fillId="13" borderId="0" applyNumberFormat="0" applyBorder="0" applyAlignment="0" applyProtection="0"/>
    <xf numFmtId="190" fontId="21" fillId="0" borderId="0" applyFont="0" applyFill="0" applyBorder="0" applyAlignment="0" applyProtection="0">
      <alignment horizontal="left"/>
    </xf>
    <xf numFmtId="199" fontId="67" fillId="0" borderId="60" applyNumberFormat="0" applyFill="0" applyAlignment="0" applyProtection="0"/>
    <xf numFmtId="199" fontId="86" fillId="34" borderId="0" applyNumberFormat="0" applyBorder="0" applyAlignment="0" applyProtection="0"/>
    <xf numFmtId="190" fontId="21" fillId="0" borderId="0" applyFont="0" applyFill="0" applyBorder="0" applyAlignment="0" applyProtection="0">
      <alignment horizontal="left"/>
    </xf>
    <xf numFmtId="191" fontId="21" fillId="0" borderId="0" applyFont="0" applyFill="0" applyBorder="0" applyAlignment="0" applyProtection="0">
      <alignment horizontal="left"/>
    </xf>
    <xf numFmtId="199" fontId="21" fillId="0" borderId="0"/>
    <xf numFmtId="199" fontId="90" fillId="25" borderId="0" applyNumberFormat="0" applyBorder="0" applyAlignment="0" applyProtection="0"/>
    <xf numFmtId="199" fontId="90" fillId="30" borderId="0" applyNumberFormat="0" applyBorder="0" applyAlignment="0" applyProtection="0"/>
    <xf numFmtId="199" fontId="21" fillId="0" borderId="0"/>
    <xf numFmtId="199" fontId="90" fillId="18" borderId="0" applyNumberFormat="0" applyBorder="0" applyAlignment="0" applyProtection="0"/>
    <xf numFmtId="199" fontId="86" fillId="18" borderId="0" applyNumberFormat="0" applyBorder="0" applyAlignment="0" applyProtection="0"/>
    <xf numFmtId="9" fontId="63" fillId="0" borderId="0" applyFont="0" applyFill="0" applyBorder="0" applyAlignment="0" applyProtection="0"/>
    <xf numFmtId="199" fontId="88" fillId="2" borderId="56" applyNumberFormat="0" applyAlignment="0" applyProtection="0"/>
    <xf numFmtId="199" fontId="90" fillId="15" borderId="0" applyNumberFormat="0" applyBorder="0" applyAlignment="0" applyProtection="0"/>
    <xf numFmtId="4" fontId="34" fillId="0" borderId="0"/>
    <xf numFmtId="9" fontId="63" fillId="0" borderId="0" applyFont="0" applyFill="0" applyBorder="0" applyAlignment="0" applyProtection="0"/>
    <xf numFmtId="199" fontId="86" fillId="28" borderId="0" applyNumberFormat="0" applyBorder="0" applyAlignment="0" applyProtection="0"/>
    <xf numFmtId="199" fontId="86" fillId="29" borderId="0" applyNumberFormat="0" applyBorder="0" applyAlignment="0" applyProtection="0"/>
    <xf numFmtId="49" fontId="21" fillId="0" borderId="0" applyFill="0" applyBorder="0" applyProtection="0">
      <alignment horizontal="left"/>
    </xf>
    <xf numFmtId="199" fontId="68" fillId="0" borderId="0" applyNumberFormat="0" applyFont="0" applyFill="0" applyBorder="0" applyProtection="0">
      <alignment horizontal="left" vertical="center" indent="5"/>
    </xf>
    <xf numFmtId="199" fontId="86" fillId="23" borderId="0" applyNumberFormat="0" applyBorder="0" applyAlignment="0" applyProtection="0"/>
    <xf numFmtId="166" fontId="21" fillId="0" borderId="0" applyFont="0" applyFill="0" applyBorder="0" applyAlignment="0" applyProtection="0"/>
    <xf numFmtId="199" fontId="83" fillId="3" borderId="0" applyNumberFormat="0" applyBorder="0" applyAlignment="0" applyProtection="0"/>
    <xf numFmtId="199" fontId="34" fillId="20" borderId="4"/>
    <xf numFmtId="199" fontId="86" fillId="14" borderId="0" applyNumberFormat="0" applyBorder="0" applyAlignment="0" applyProtection="0"/>
    <xf numFmtId="199" fontId="90" fillId="26" borderId="0" applyNumberFormat="0" applyBorder="0" applyAlignment="0" applyProtection="0"/>
    <xf numFmtId="199" fontId="72" fillId="0" borderId="0"/>
    <xf numFmtId="9" fontId="63" fillId="0" borderId="0" applyFont="0" applyFill="0" applyBorder="0" applyAlignment="0" applyProtection="0"/>
    <xf numFmtId="199" fontId="86" fillId="33" borderId="0" applyNumberFormat="0" applyBorder="0" applyAlignment="0" applyProtection="0"/>
    <xf numFmtId="199" fontId="86" fillId="33" borderId="0" applyNumberFormat="0" applyBorder="0" applyAlignment="0" applyProtection="0"/>
    <xf numFmtId="199" fontId="86" fillId="14" borderId="0" applyNumberFormat="0" applyBorder="0" applyAlignment="0" applyProtection="0"/>
    <xf numFmtId="191" fontId="21" fillId="0" borderId="0" applyFont="0" applyFill="0" applyBorder="0" applyAlignment="0" applyProtection="0">
      <alignment horizontal="left"/>
    </xf>
    <xf numFmtId="199" fontId="88" fillId="2" borderId="56" applyNumberFormat="0" applyAlignment="0" applyProtection="0"/>
    <xf numFmtId="199" fontId="83" fillId="3" borderId="0" applyNumberFormat="0" applyBorder="0" applyAlignment="0" applyProtection="0"/>
    <xf numFmtId="199" fontId="94" fillId="0" borderId="0" applyNumberFormat="0" applyFill="0" applyBorder="0" applyAlignment="0" applyProtection="0">
      <alignment vertical="top"/>
      <protection locked="0"/>
    </xf>
    <xf numFmtId="199" fontId="92" fillId="15" borderId="53" applyNumberFormat="0" applyAlignment="0" applyProtection="0"/>
    <xf numFmtId="9" fontId="15" fillId="0" borderId="0" applyFont="0" applyFill="0" applyBorder="0" applyAlignment="0" applyProtection="0"/>
    <xf numFmtId="199" fontId="90" fillId="30" borderId="0" applyNumberFormat="0" applyBorder="0" applyAlignment="0" applyProtection="0"/>
    <xf numFmtId="199" fontId="68" fillId="20" borderId="0" applyNumberFormat="0" applyFont="0" applyBorder="0" applyAlignment="0" applyProtection="0"/>
    <xf numFmtId="199" fontId="75" fillId="13" borderId="0" applyNumberFormat="0" applyBorder="0" applyAlignment="0" applyProtection="0"/>
    <xf numFmtId="199" fontId="15" fillId="0" borderId="0"/>
    <xf numFmtId="199" fontId="63" fillId="0" borderId="0"/>
    <xf numFmtId="199" fontId="86" fillId="14" borderId="0" applyNumberFormat="0" applyBorder="0" applyAlignment="0" applyProtection="0"/>
    <xf numFmtId="199" fontId="90" fillId="30" borderId="0" applyNumberFormat="0" applyBorder="0" applyAlignment="0" applyProtection="0"/>
    <xf numFmtId="196" fontId="21" fillId="0" borderId="0" applyFont="0" applyFill="0" applyBorder="0" applyAlignment="0" applyProtection="0"/>
    <xf numFmtId="199" fontId="86" fillId="17" borderId="0" applyNumberFormat="0" applyBorder="0" applyAlignment="0" applyProtection="0"/>
    <xf numFmtId="199" fontId="90" fillId="21" borderId="0" applyNumberFormat="0" applyBorder="0" applyAlignment="0" applyProtection="0"/>
    <xf numFmtId="199" fontId="88" fillId="2" borderId="56" applyNumberFormat="0" applyAlignment="0" applyProtection="0"/>
    <xf numFmtId="199" fontId="34" fillId="20" borderId="4"/>
    <xf numFmtId="199" fontId="21" fillId="0" borderId="0"/>
    <xf numFmtId="166" fontId="21" fillId="0" borderId="0" applyFont="0" applyFill="0" applyBorder="0" applyAlignment="0" applyProtection="0"/>
    <xf numFmtId="199" fontId="86" fillId="28" borderId="0" applyNumberFormat="0" applyBorder="0" applyAlignment="0" applyProtection="0"/>
    <xf numFmtId="199" fontId="90" fillId="25" borderId="0" applyNumberFormat="0" applyBorder="0" applyAlignment="0" applyProtection="0"/>
    <xf numFmtId="199" fontId="90" fillId="15" borderId="0" applyNumberFormat="0" applyBorder="0" applyAlignment="0" applyProtection="0"/>
    <xf numFmtId="199" fontId="90" fillId="21" borderId="0" applyNumberFormat="0" applyBorder="0" applyAlignment="0" applyProtection="0"/>
    <xf numFmtId="197" fontId="21" fillId="0" borderId="0" applyFont="0" applyFill="0" applyBorder="0" applyAlignment="0" applyProtection="0"/>
    <xf numFmtId="9" fontId="21" fillId="0" borderId="0" applyFont="0" applyFill="0" applyBorder="0" applyAlignment="0" applyProtection="0"/>
    <xf numFmtId="199" fontId="32" fillId="0" borderId="0">
      <alignment horizontal="left"/>
    </xf>
    <xf numFmtId="199" fontId="92" fillId="15" borderId="53" applyNumberFormat="0" applyAlignment="0" applyProtection="0"/>
    <xf numFmtId="199" fontId="90" fillId="3" borderId="0" applyNumberFormat="0" applyBorder="0" applyAlignment="0" applyProtection="0"/>
    <xf numFmtId="199" fontId="90" fillId="3" borderId="0" applyNumberFormat="0" applyBorder="0" applyAlignment="0" applyProtection="0"/>
    <xf numFmtId="166" fontId="15" fillId="0" borderId="0" applyFont="0" applyFill="0" applyBorder="0" applyAlignment="0" applyProtection="0"/>
    <xf numFmtId="199" fontId="21" fillId="0" borderId="0"/>
    <xf numFmtId="193" fontId="81" fillId="0" borderId="0" applyFont="0" applyFill="0" applyBorder="0" applyAlignment="0" applyProtection="0"/>
    <xf numFmtId="199" fontId="86" fillId="17" borderId="0" applyNumberFormat="0" applyBorder="0" applyAlignment="0" applyProtection="0"/>
    <xf numFmtId="199" fontId="86" fillId="18" borderId="0" applyNumberFormat="0" applyBorder="0" applyAlignment="0" applyProtection="0"/>
    <xf numFmtId="199" fontId="71" fillId="0" borderId="61" applyNumberFormat="0" applyFill="0" applyAlignment="0" applyProtection="0"/>
    <xf numFmtId="199" fontId="82" fillId="0" borderId="59" applyNumberFormat="0" applyFill="0" applyAlignment="0" applyProtection="0"/>
    <xf numFmtId="199" fontId="90" fillId="21" borderId="0" applyNumberFormat="0" applyBorder="0" applyAlignment="0" applyProtection="0"/>
    <xf numFmtId="199" fontId="90" fillId="30" borderId="0" applyNumberFormat="0" applyBorder="0" applyAlignment="0" applyProtection="0"/>
    <xf numFmtId="199" fontId="90" fillId="18" borderId="0" applyNumberFormat="0" applyBorder="0" applyAlignment="0" applyProtection="0"/>
    <xf numFmtId="199" fontId="90" fillId="15" borderId="0" applyNumberFormat="0" applyBorder="0" applyAlignment="0" applyProtection="0"/>
    <xf numFmtId="199" fontId="90" fillId="22" borderId="54" applyNumberFormat="0" applyFont="0" applyAlignment="0" applyProtection="0"/>
    <xf numFmtId="199" fontId="76" fillId="2" borderId="53" applyNumberFormat="0" applyAlignment="0" applyProtection="0"/>
    <xf numFmtId="4" fontId="69" fillId="0" borderId="22" applyFill="0" applyBorder="0" applyProtection="0">
      <alignment horizontal="right" vertical="center"/>
    </xf>
    <xf numFmtId="194" fontId="81" fillId="0" borderId="0" applyFont="0" applyFill="0" applyBorder="0" applyAlignment="0" applyProtection="0"/>
    <xf numFmtId="199" fontId="90" fillId="23" borderId="0" applyNumberFormat="0" applyBorder="0" applyAlignment="0" applyProtection="0"/>
    <xf numFmtId="199" fontId="91" fillId="27" borderId="0" applyNumberFormat="0" applyBorder="0" applyAlignment="0" applyProtection="0"/>
    <xf numFmtId="186" fontId="21" fillId="0" borderId="0" applyFont="0" applyFill="0" applyBorder="0" applyAlignment="0" applyProtection="0"/>
    <xf numFmtId="164" fontId="21" fillId="0" borderId="0" applyFont="0" applyFill="0" applyBorder="0" applyAlignment="0" applyProtection="0"/>
    <xf numFmtId="199" fontId="21" fillId="0" borderId="0" applyFont="0" applyFill="0" applyBorder="0" applyAlignment="0" applyProtection="0"/>
    <xf numFmtId="199" fontId="21" fillId="15" borderId="0" applyNumberFormat="0" applyFont="0" applyBorder="0" applyAlignment="0"/>
    <xf numFmtId="199" fontId="86" fillId="34" borderId="0" applyNumberFormat="0" applyBorder="0" applyAlignment="0" applyProtection="0"/>
    <xf numFmtId="199" fontId="90" fillId="21" borderId="0" applyNumberFormat="0" applyBorder="0" applyAlignment="0" applyProtection="0"/>
    <xf numFmtId="169" fontId="21" fillId="0" borderId="0" applyFont="0" applyFill="0" applyBorder="0" applyAlignment="0" applyProtection="0">
      <alignment horizontal="left"/>
    </xf>
    <xf numFmtId="199" fontId="90" fillId="21" borderId="0" applyNumberFormat="0" applyBorder="0" applyAlignment="0" applyProtection="0"/>
    <xf numFmtId="199" fontId="14" fillId="0" borderId="0"/>
    <xf numFmtId="166" fontId="14" fillId="0" borderId="0" applyFont="0" applyFill="0" applyBorder="0" applyAlignment="0" applyProtection="0"/>
    <xf numFmtId="9" fontId="14" fillId="0" borderId="0" applyFont="0" applyFill="0" applyBorder="0" applyAlignment="0" applyProtection="0"/>
    <xf numFmtId="199" fontId="13" fillId="0" borderId="0"/>
    <xf numFmtId="166" fontId="63" fillId="0" borderId="0" applyFont="0" applyFill="0" applyBorder="0" applyAlignment="0" applyProtection="0"/>
    <xf numFmtId="9" fontId="63" fillId="0" borderId="0" applyFont="0" applyFill="0" applyBorder="0" applyAlignment="0" applyProtection="0"/>
    <xf numFmtId="199" fontId="63" fillId="0" borderId="0"/>
    <xf numFmtId="199" fontId="53" fillId="0" borderId="0"/>
    <xf numFmtId="199" fontId="96" fillId="0" borderId="0" applyNumberFormat="0" applyFill="0" applyBorder="0" applyAlignment="0" applyProtection="0">
      <alignment vertical="top"/>
      <protection locked="0"/>
    </xf>
    <xf numFmtId="199" fontId="21" fillId="0" borderId="0"/>
    <xf numFmtId="166" fontId="53" fillId="0" borderId="0" applyFont="0" applyFill="0" applyBorder="0" applyAlignment="0" applyProtection="0"/>
    <xf numFmtId="166" fontId="21" fillId="0" borderId="0" applyFont="0" applyFill="0" applyBorder="0" applyAlignment="0" applyProtection="0"/>
    <xf numFmtId="166" fontId="53"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99" fontId="21"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3" fontId="21" fillId="0" borderId="0" applyFont="0" applyFill="0" applyBorder="0" applyAlignment="0" applyProtection="0"/>
    <xf numFmtId="165" fontId="21" fillId="0" borderId="0" applyFont="0" applyFill="0" applyBorder="0" applyAlignment="0" applyProtection="0"/>
    <xf numFmtId="199" fontId="21" fillId="0" borderId="0" applyBorder="0"/>
    <xf numFmtId="179" fontId="53" fillId="0" borderId="0"/>
    <xf numFmtId="179" fontId="53" fillId="0" borderId="0"/>
    <xf numFmtId="179" fontId="53" fillId="0" borderId="0"/>
    <xf numFmtId="199" fontId="21" fillId="0" borderId="0"/>
    <xf numFmtId="179" fontId="53" fillId="0" borderId="0"/>
    <xf numFmtId="199" fontId="21" fillId="0" borderId="0"/>
    <xf numFmtId="199" fontId="21" fillId="0" borderId="0"/>
    <xf numFmtId="199" fontId="21" fillId="0" borderId="0"/>
    <xf numFmtId="199" fontId="97" fillId="0" borderId="0"/>
    <xf numFmtId="199" fontId="53" fillId="0" borderId="0"/>
    <xf numFmtId="199" fontId="21" fillId="0" borderId="0"/>
    <xf numFmtId="179" fontId="53" fillId="0" borderId="0"/>
    <xf numFmtId="199" fontId="35" fillId="0" borderId="0"/>
    <xf numFmtId="199" fontId="35" fillId="0" borderId="0"/>
    <xf numFmtId="179" fontId="53" fillId="0" borderId="0"/>
    <xf numFmtId="199" fontId="21" fillId="0" borderId="0" applyBorder="0"/>
    <xf numFmtId="199" fontId="21" fillId="0" borderId="0" applyBorder="0"/>
    <xf numFmtId="199" fontId="21" fillId="0" borderId="0"/>
    <xf numFmtId="199" fontId="21" fillId="0" borderId="0"/>
    <xf numFmtId="199" fontId="98" fillId="0" borderId="0"/>
    <xf numFmtId="199" fontId="98" fillId="0" borderId="0"/>
    <xf numFmtId="199" fontId="35" fillId="0" borderId="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166" fontId="35" fillId="0" borderId="11" applyFont="0" applyAlignment="0">
      <alignment vertical="top" wrapText="1"/>
    </xf>
    <xf numFmtId="199" fontId="12" fillId="0" borderId="0"/>
    <xf numFmtId="199" fontId="63" fillId="0" borderId="0"/>
    <xf numFmtId="199" fontId="63" fillId="0" borderId="0"/>
    <xf numFmtId="199" fontId="63" fillId="0" borderId="0"/>
    <xf numFmtId="199" fontId="63" fillId="0" borderId="0"/>
    <xf numFmtId="199" fontId="11" fillId="0" borderId="0"/>
    <xf numFmtId="199" fontId="66" fillId="0" borderId="0"/>
    <xf numFmtId="199" fontId="90" fillId="35" borderId="0" applyNumberFormat="0" applyBorder="0" applyAlignment="0" applyProtection="0"/>
    <xf numFmtId="199" fontId="90" fillId="36" borderId="0" applyNumberFormat="0" applyBorder="0" applyAlignment="0" applyProtection="0"/>
    <xf numFmtId="199" fontId="90" fillId="37" borderId="0" applyNumberFormat="0" applyBorder="0" applyAlignment="0" applyProtection="0"/>
    <xf numFmtId="199" fontId="90" fillId="38" borderId="0" applyNumberFormat="0" applyBorder="0" applyAlignment="0" applyProtection="0"/>
    <xf numFmtId="199" fontId="90" fillId="39" borderId="0" applyNumberFormat="0" applyBorder="0" applyAlignment="0" applyProtection="0"/>
    <xf numFmtId="199" fontId="90" fillId="40" borderId="0" applyNumberFormat="0" applyBorder="0" applyAlignment="0" applyProtection="0"/>
    <xf numFmtId="199" fontId="90" fillId="41" borderId="0" applyNumberFormat="0" applyBorder="0" applyAlignment="0" applyProtection="0"/>
    <xf numFmtId="199" fontId="90" fillId="42" borderId="0" applyNumberFormat="0" applyBorder="0" applyAlignment="0" applyProtection="0"/>
    <xf numFmtId="199" fontId="90" fillId="43" borderId="0" applyNumberFormat="0" applyBorder="0" applyAlignment="0" applyProtection="0"/>
    <xf numFmtId="199" fontId="90" fillId="38" borderId="0" applyNumberFormat="0" applyBorder="0" applyAlignment="0" applyProtection="0"/>
    <xf numFmtId="199" fontId="90" fillId="41" borderId="0" applyNumberFormat="0" applyBorder="0" applyAlignment="0" applyProtection="0"/>
    <xf numFmtId="199" fontId="90" fillId="44" borderId="0" applyNumberFormat="0" applyBorder="0" applyAlignment="0" applyProtection="0"/>
    <xf numFmtId="199" fontId="86" fillId="45" borderId="0" applyNumberFormat="0" applyBorder="0" applyAlignment="0" applyProtection="0"/>
    <xf numFmtId="199" fontId="86" fillId="42" borderId="0" applyNumberFormat="0" applyBorder="0" applyAlignment="0" applyProtection="0"/>
    <xf numFmtId="199" fontId="86" fillId="43" borderId="0" applyNumberFormat="0" applyBorder="0" applyAlignment="0" applyProtection="0"/>
    <xf numFmtId="199" fontId="86" fillId="46" borderId="0" applyNumberFormat="0" applyBorder="0" applyAlignment="0" applyProtection="0"/>
    <xf numFmtId="199" fontId="86" fillId="47" borderId="0" applyNumberFormat="0" applyBorder="0" applyAlignment="0" applyProtection="0"/>
    <xf numFmtId="199" fontId="86" fillId="48" borderId="0" applyNumberFormat="0" applyBorder="0" applyAlignment="0" applyProtection="0"/>
    <xf numFmtId="199" fontId="86" fillId="49" borderId="0" applyNumberFormat="0" applyBorder="0" applyAlignment="0" applyProtection="0"/>
    <xf numFmtId="199" fontId="86" fillId="50" borderId="0" applyNumberFormat="0" applyBorder="0" applyAlignment="0" applyProtection="0"/>
    <xf numFmtId="199" fontId="86" fillId="51" borderId="0" applyNumberFormat="0" applyBorder="0" applyAlignment="0" applyProtection="0"/>
    <xf numFmtId="199" fontId="86" fillId="46" borderId="0" applyNumberFormat="0" applyBorder="0" applyAlignment="0" applyProtection="0"/>
    <xf numFmtId="199" fontId="86" fillId="47" borderId="0" applyNumberFormat="0" applyBorder="0" applyAlignment="0" applyProtection="0"/>
    <xf numFmtId="199" fontId="86" fillId="52" borderId="0" applyNumberFormat="0" applyBorder="0" applyAlignment="0" applyProtection="0"/>
    <xf numFmtId="199" fontId="75" fillId="36" borderId="0" applyNumberFormat="0" applyBorder="0" applyAlignment="0" applyProtection="0"/>
    <xf numFmtId="199" fontId="76" fillId="53" borderId="53" applyNumberFormat="0" applyAlignment="0" applyProtection="0"/>
    <xf numFmtId="199" fontId="51" fillId="54" borderId="57" applyNumberFormat="0" applyAlignment="0" applyProtection="0"/>
    <xf numFmtId="166" fontId="11" fillId="0" borderId="0" applyFont="0" applyFill="0" applyBorder="0" applyAlignment="0" applyProtection="0"/>
    <xf numFmtId="199" fontId="11" fillId="0" borderId="0"/>
    <xf numFmtId="199" fontId="83" fillId="37" borderId="0" applyNumberFormat="0" applyBorder="0" applyAlignment="0" applyProtection="0"/>
    <xf numFmtId="199" fontId="92" fillId="40" borderId="53" applyNumberFormat="0" applyAlignment="0" applyProtection="0"/>
    <xf numFmtId="199" fontId="91" fillId="55" borderId="0" applyNumberFormat="0" applyBorder="0" applyAlignment="0" applyProtection="0"/>
    <xf numFmtId="199" fontId="11" fillId="0" borderId="0"/>
    <xf numFmtId="199" fontId="11" fillId="0" borderId="0"/>
    <xf numFmtId="199" fontId="90" fillId="56" borderId="54" applyNumberFormat="0" applyFont="0" applyAlignment="0" applyProtection="0"/>
    <xf numFmtId="199" fontId="88" fillId="53" borderId="56" applyNumberFormat="0" applyAlignment="0" applyProtection="0"/>
    <xf numFmtId="199" fontId="11" fillId="0" borderId="0"/>
    <xf numFmtId="199" fontId="11" fillId="0" borderId="0"/>
    <xf numFmtId="9" fontId="11" fillId="0" borderId="0" applyFont="0" applyFill="0" applyBorder="0" applyAlignment="0" applyProtection="0"/>
    <xf numFmtId="199" fontId="11" fillId="0" borderId="0"/>
    <xf numFmtId="199" fontId="11" fillId="0" borderId="0"/>
    <xf numFmtId="199" fontId="11" fillId="0" borderId="0"/>
    <xf numFmtId="199" fontId="11" fillId="0" borderId="0"/>
    <xf numFmtId="199" fontId="11" fillId="0" borderId="0"/>
    <xf numFmtId="199" fontId="11" fillId="0" borderId="0"/>
    <xf numFmtId="9" fontId="11" fillId="0" borderId="0" applyFont="0" applyFill="0" applyBorder="0" applyAlignment="0" applyProtection="0"/>
    <xf numFmtId="199" fontId="11" fillId="0" borderId="0"/>
    <xf numFmtId="199" fontId="11" fillId="0" borderId="0"/>
    <xf numFmtId="199" fontId="11" fillId="0" borderId="0"/>
    <xf numFmtId="199" fontId="11" fillId="0" borderId="0"/>
    <xf numFmtId="199" fontId="11" fillId="0" borderId="0"/>
    <xf numFmtId="199" fontId="10" fillId="0" borderId="0"/>
    <xf numFmtId="199" fontId="66" fillId="0" borderId="0"/>
    <xf numFmtId="199" fontId="38" fillId="0" borderId="0" applyNumberFormat="0" applyFill="0" applyBorder="0" applyAlignment="0" applyProtection="0">
      <alignment vertical="top"/>
      <protection locked="0"/>
    </xf>
    <xf numFmtId="199" fontId="10" fillId="0" borderId="0"/>
    <xf numFmtId="199" fontId="10" fillId="0" borderId="0"/>
    <xf numFmtId="199" fontId="10" fillId="0" borderId="0"/>
    <xf numFmtId="9" fontId="10" fillId="0" borderId="0" applyFont="0" applyFill="0" applyBorder="0" applyAlignment="0" applyProtection="0"/>
    <xf numFmtId="166" fontId="21" fillId="0" borderId="0" applyFont="0" applyFill="0" applyBorder="0" applyAlignment="0" applyProtection="0"/>
    <xf numFmtId="199" fontId="10" fillId="0" borderId="0"/>
    <xf numFmtId="166" fontId="10" fillId="0" borderId="0" applyFont="0" applyFill="0" applyBorder="0" applyAlignment="0" applyProtection="0"/>
    <xf numFmtId="9" fontId="10" fillId="0" borderId="0" applyFont="0" applyFill="0" applyBorder="0" applyAlignment="0" applyProtection="0"/>
    <xf numFmtId="199" fontId="10" fillId="0" borderId="0"/>
    <xf numFmtId="166" fontId="10" fillId="0" borderId="0" applyFont="0" applyFill="0" applyBorder="0" applyAlignment="0" applyProtection="0"/>
    <xf numFmtId="9" fontId="10" fillId="0" borderId="0" applyFont="0" applyFill="0" applyBorder="0" applyAlignment="0" applyProtection="0"/>
    <xf numFmtId="9" fontId="66" fillId="0" borderId="0" applyFont="0" applyFill="0" applyBorder="0" applyAlignment="0" applyProtection="0"/>
    <xf numFmtId="199" fontId="10" fillId="0" borderId="0"/>
    <xf numFmtId="199" fontId="10" fillId="0" borderId="0"/>
    <xf numFmtId="199" fontId="10" fillId="0" borderId="0"/>
    <xf numFmtId="199" fontId="10" fillId="0" borderId="0"/>
    <xf numFmtId="9" fontId="10" fillId="0" borderId="0" applyFont="0" applyFill="0" applyBorder="0" applyAlignment="0" applyProtection="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99" fontId="10" fillId="0" borderId="0"/>
    <xf numFmtId="166" fontId="10" fillId="0" borderId="0" applyFont="0" applyFill="0" applyBorder="0" applyAlignment="0" applyProtection="0"/>
    <xf numFmtId="9" fontId="10" fillId="0" borderId="0" applyFont="0" applyFill="0" applyBorder="0" applyAlignment="0" applyProtection="0"/>
    <xf numFmtId="199" fontId="10" fillId="0" borderId="0"/>
    <xf numFmtId="166" fontId="10" fillId="0" borderId="0" applyFont="0" applyFill="0" applyBorder="0" applyAlignment="0" applyProtection="0"/>
    <xf numFmtId="199" fontId="10" fillId="0" borderId="0"/>
    <xf numFmtId="166" fontId="10" fillId="0" borderId="0" applyFont="0" applyFill="0" applyBorder="0" applyAlignment="0" applyProtection="0"/>
    <xf numFmtId="9" fontId="10" fillId="0" borderId="0" applyFont="0" applyFill="0" applyBorder="0" applyAlignment="0" applyProtection="0"/>
    <xf numFmtId="199" fontId="10" fillId="0" borderId="0"/>
    <xf numFmtId="199" fontId="10" fillId="0" borderId="0"/>
    <xf numFmtId="199" fontId="10" fillId="0" borderId="0"/>
    <xf numFmtId="166" fontId="10" fillId="0" borderId="0" applyFont="0" applyFill="0" applyBorder="0" applyAlignment="0" applyProtection="0"/>
    <xf numFmtId="199" fontId="10" fillId="0" borderId="0"/>
    <xf numFmtId="199" fontId="10" fillId="0" borderId="0"/>
    <xf numFmtId="199" fontId="10" fillId="0" borderId="0"/>
    <xf numFmtId="199" fontId="10" fillId="0" borderId="0"/>
    <xf numFmtId="199" fontId="10" fillId="0" borderId="0"/>
    <xf numFmtId="9" fontId="10" fillId="0" borderId="0" applyFont="0" applyFill="0" applyBorder="0" applyAlignment="0" applyProtection="0"/>
    <xf numFmtId="199" fontId="10" fillId="0" borderId="0"/>
    <xf numFmtId="199" fontId="10" fillId="0" borderId="0"/>
    <xf numFmtId="199" fontId="10" fillId="0" borderId="0"/>
    <xf numFmtId="199" fontId="10" fillId="0" borderId="0"/>
    <xf numFmtId="199" fontId="10" fillId="0" borderId="0"/>
    <xf numFmtId="199" fontId="10" fillId="0" borderId="0"/>
    <xf numFmtId="9" fontId="10" fillId="0" borderId="0" applyFont="0" applyFill="0" applyBorder="0" applyAlignment="0" applyProtection="0"/>
    <xf numFmtId="199" fontId="10" fillId="0" borderId="0"/>
    <xf numFmtId="199" fontId="10" fillId="0" borderId="0"/>
    <xf numFmtId="199" fontId="10" fillId="0" borderId="0"/>
    <xf numFmtId="199" fontId="10" fillId="0" borderId="0"/>
    <xf numFmtId="199" fontId="10"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99" fontId="9" fillId="0" borderId="0"/>
    <xf numFmtId="166" fontId="9" fillId="0" borderId="0" applyFont="0" applyFill="0" applyBorder="0" applyAlignment="0" applyProtection="0"/>
    <xf numFmtId="9" fontId="9" fillId="0" borderId="0" applyFont="0" applyFill="0" applyBorder="0" applyAlignment="0" applyProtection="0"/>
    <xf numFmtId="199" fontId="9" fillId="0" borderId="0"/>
    <xf numFmtId="199" fontId="9" fillId="0" borderId="0"/>
    <xf numFmtId="199" fontId="9" fillId="0" borderId="0"/>
    <xf numFmtId="199" fontId="9" fillId="0" borderId="0"/>
    <xf numFmtId="199" fontId="9" fillId="0" borderId="0"/>
    <xf numFmtId="199" fontId="8" fillId="0" borderId="0"/>
    <xf numFmtId="199" fontId="101" fillId="0" borderId="0" applyNumberFormat="0" applyFill="0" applyBorder="0" applyAlignment="0" applyProtection="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43" fontId="8" fillId="0" borderId="0" applyFont="0" applyFill="0" applyBorder="0" applyAlignment="0" applyProtection="0"/>
    <xf numFmtId="9" fontId="8" fillId="0" borderId="0" applyFont="0" applyFill="0" applyBorder="0" applyAlignment="0" applyProtection="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8" fillId="0" borderId="0"/>
    <xf numFmtId="199" fontId="7" fillId="0" borderId="0"/>
    <xf numFmtId="199" fontId="7" fillId="0" borderId="0"/>
    <xf numFmtId="199" fontId="7" fillId="0" borderId="0"/>
    <xf numFmtId="199" fontId="7" fillId="0" borderId="0"/>
    <xf numFmtId="43" fontId="7" fillId="0" borderId="0" applyFont="0" applyFill="0" applyBorder="0" applyAlignment="0" applyProtection="0"/>
    <xf numFmtId="9" fontId="7" fillId="0" borderId="0" applyFont="0" applyFill="0" applyBorder="0" applyAlignment="0" applyProtection="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7" fillId="0" borderId="0"/>
    <xf numFmtId="199" fontId="6" fillId="0" borderId="0"/>
    <xf numFmtId="43" fontId="21"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199" fontId="102" fillId="0" borderId="0" applyNumberFormat="0" applyFill="0" applyBorder="0" applyAlignment="0" applyProtection="0"/>
    <xf numFmtId="199" fontId="103" fillId="0" borderId="0" applyNumberFormat="0" applyFill="0" applyBorder="0" applyAlignment="0" applyProtection="0"/>
    <xf numFmtId="4" fontId="28" fillId="0" borderId="64" applyNumberFormat="0" applyFont="0" applyFill="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6" fillId="0" borderId="0" applyFont="0" applyFill="0" applyBorder="0" applyAlignment="0" applyProtection="0"/>
    <xf numFmtId="199" fontId="101" fillId="0" borderId="0" applyNumberFormat="0" applyFill="0" applyBorder="0" applyAlignment="0" applyProtection="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199" fontId="6" fillId="0" borderId="0"/>
    <xf numFmtId="9" fontId="6" fillId="0" borderId="0" applyFont="0" applyFill="0" applyBorder="0" applyAlignment="0" applyProtection="0"/>
    <xf numFmtId="9" fontId="6" fillId="0" borderId="0" applyFont="0" applyFill="0" applyBorder="0" applyAlignment="0" applyProtection="0"/>
    <xf numFmtId="199" fontId="5" fillId="0" borderId="0"/>
    <xf numFmtId="43" fontId="5" fillId="0" borderId="0" applyFont="0" applyFill="0" applyBorder="0" applyAlignment="0" applyProtection="0"/>
    <xf numFmtId="43" fontId="63" fillId="0" borderId="0" applyFont="0" applyFill="0" applyBorder="0" applyAlignment="0" applyProtection="0"/>
    <xf numFmtId="199"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9" fontId="4" fillId="0" borderId="0"/>
    <xf numFmtId="199" fontId="4" fillId="0" borderId="0"/>
    <xf numFmtId="199" fontId="4" fillId="0" borderId="0"/>
    <xf numFmtId="199" fontId="4" fillId="0" borderId="0"/>
    <xf numFmtId="199" fontId="4" fillId="0" borderId="0"/>
    <xf numFmtId="199" fontId="4" fillId="0" borderId="0"/>
    <xf numFmtId="199" fontId="4" fillId="0" borderId="0"/>
    <xf numFmtId="199" fontId="4" fillId="0" borderId="0"/>
    <xf numFmtId="199" fontId="4" fillId="0" borderId="0"/>
    <xf numFmtId="199" fontId="4" fillId="0" borderId="0"/>
    <xf numFmtId="199" fontId="4" fillId="0" borderId="0"/>
    <xf numFmtId="199" fontId="4" fillId="0" borderId="0"/>
    <xf numFmtId="199" fontId="60" fillId="0" borderId="0"/>
    <xf numFmtId="199" fontId="4" fillId="0" borderId="0"/>
    <xf numFmtId="199" fontId="4" fillId="0" borderId="0"/>
    <xf numFmtId="199" fontId="4" fillId="0" borderId="0"/>
    <xf numFmtId="199" fontId="60" fillId="0" borderId="0"/>
    <xf numFmtId="199" fontId="60" fillId="0" borderId="0"/>
    <xf numFmtId="199" fontId="4" fillId="0" borderId="0"/>
    <xf numFmtId="199" fontId="4" fillId="0" borderId="0"/>
    <xf numFmtId="199" fontId="4" fillId="0" borderId="0"/>
    <xf numFmtId="199" fontId="4" fillId="0" borderId="0"/>
    <xf numFmtId="199" fontId="4" fillId="0" borderId="0"/>
    <xf numFmtId="199" fontId="4" fillId="0" borderId="0"/>
    <xf numFmtId="9" fontId="4" fillId="0" borderId="0" applyFont="0" applyFill="0" applyBorder="0" applyAlignment="0" applyProtection="0"/>
    <xf numFmtId="9" fontId="4" fillId="0" borderId="0" applyFont="0" applyFill="0" applyBorder="0" applyAlignment="0" applyProtection="0"/>
    <xf numFmtId="199" fontId="3" fillId="0" borderId="0"/>
    <xf numFmtId="199" fontId="3" fillId="0" borderId="0"/>
    <xf numFmtId="199" fontId="3" fillId="0" borderId="0"/>
    <xf numFmtId="199" fontId="3" fillId="0" borderId="0"/>
    <xf numFmtId="199" fontId="21"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6" fontId="21" fillId="0" borderId="0" applyFont="0" applyFill="0" applyBorder="0" applyAlignment="0" applyProtection="0"/>
    <xf numFmtId="199" fontId="3" fillId="0" borderId="0"/>
    <xf numFmtId="166" fontId="3" fillId="0" borderId="0" applyFont="0" applyFill="0" applyBorder="0" applyAlignment="0" applyProtection="0"/>
    <xf numFmtId="9" fontId="3" fillId="0" borderId="0" applyFont="0" applyFill="0" applyBorder="0" applyAlignment="0" applyProtection="0"/>
    <xf numFmtId="199" fontId="3" fillId="0" borderId="0"/>
    <xf numFmtId="166" fontId="3" fillId="0" borderId="0" applyFont="0" applyFill="0" applyBorder="0" applyAlignment="0" applyProtection="0"/>
    <xf numFmtId="9" fontId="3" fillId="0" borderId="0" applyFont="0" applyFill="0" applyBorder="0" applyAlignment="0" applyProtection="0"/>
    <xf numFmtId="166" fontId="21" fillId="0" borderId="0" applyFont="0" applyFill="0" applyBorder="0" applyAlignment="0" applyProtection="0"/>
    <xf numFmtId="9" fontId="21" fillId="0" borderId="0" applyFont="0" applyFill="0" applyBorder="0" applyAlignment="0" applyProtection="0"/>
    <xf numFmtId="199" fontId="21" fillId="0" borderId="0"/>
    <xf numFmtId="199" fontId="3" fillId="0" borderId="0"/>
    <xf numFmtId="199" fontId="3" fillId="0" borderId="0"/>
    <xf numFmtId="199" fontId="3" fillId="0" borderId="0"/>
    <xf numFmtId="199" fontId="3" fillId="0" borderId="0"/>
    <xf numFmtId="9"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66" fontId="3" fillId="0" borderId="0" applyFont="0" applyFill="0" applyBorder="0" applyAlignment="0" applyProtection="0"/>
    <xf numFmtId="9" fontId="3" fillId="0" borderId="0" applyFont="0" applyFill="0" applyBorder="0" applyAlignment="0" applyProtection="0"/>
    <xf numFmtId="199" fontId="3" fillId="0" borderId="0"/>
    <xf numFmtId="166" fontId="3" fillId="0" borderId="0" applyFont="0" applyFill="0" applyBorder="0" applyAlignment="0" applyProtection="0"/>
    <xf numFmtId="199" fontId="3" fillId="0" borderId="0"/>
    <xf numFmtId="166" fontId="3" fillId="0" borderId="0" applyFont="0" applyFill="0" applyBorder="0" applyAlignment="0" applyProtection="0"/>
    <xf numFmtId="9" fontId="3" fillId="0" borderId="0" applyFont="0" applyFill="0" applyBorder="0" applyAlignment="0" applyProtection="0"/>
    <xf numFmtId="199" fontId="3" fillId="0" borderId="0"/>
    <xf numFmtId="199" fontId="3" fillId="0" borderId="0"/>
    <xf numFmtId="199" fontId="3" fillId="0" borderId="0"/>
    <xf numFmtId="199" fontId="21" fillId="0" borderId="0"/>
    <xf numFmtId="166"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9"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9"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199" fontId="21" fillId="0" borderId="0"/>
    <xf numFmtId="199" fontId="3" fillId="0" borderId="0"/>
    <xf numFmtId="199" fontId="3" fillId="0" borderId="0"/>
    <xf numFmtId="199" fontId="3" fillId="0" borderId="0"/>
    <xf numFmtId="9" fontId="3" fillId="0" borderId="0" applyFont="0" applyFill="0" applyBorder="0" applyAlignment="0" applyProtection="0"/>
    <xf numFmtId="199" fontId="3" fillId="0" borderId="0"/>
    <xf numFmtId="166" fontId="3" fillId="0" borderId="0" applyFont="0" applyFill="0" applyBorder="0" applyAlignment="0" applyProtection="0"/>
    <xf numFmtId="9" fontId="3" fillId="0" borderId="0" applyFont="0" applyFill="0" applyBorder="0" applyAlignment="0" applyProtection="0"/>
    <xf numFmtId="199" fontId="3" fillId="0" borderId="0"/>
    <xf numFmtId="166" fontId="3"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199" fontId="3" fillId="0" borderId="0"/>
    <xf numFmtId="199" fontId="3" fillId="0" borderId="0"/>
    <xf numFmtId="199" fontId="3" fillId="0" borderId="0"/>
    <xf numFmtId="199" fontId="3" fillId="0" borderId="0"/>
    <xf numFmtId="9"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66" fontId="3" fillId="0" borderId="0" applyFont="0" applyFill="0" applyBorder="0" applyAlignment="0" applyProtection="0"/>
    <xf numFmtId="9" fontId="3" fillId="0" borderId="0" applyFont="0" applyFill="0" applyBorder="0" applyAlignment="0" applyProtection="0"/>
    <xf numFmtId="199" fontId="3" fillId="0" borderId="0"/>
    <xf numFmtId="166" fontId="3" fillId="0" borderId="0" applyFont="0" applyFill="0" applyBorder="0" applyAlignment="0" applyProtection="0"/>
    <xf numFmtId="199" fontId="3" fillId="0" borderId="0"/>
    <xf numFmtId="166" fontId="3" fillId="0" borderId="0" applyFont="0" applyFill="0" applyBorder="0" applyAlignment="0" applyProtection="0"/>
    <xf numFmtId="9" fontId="3" fillId="0" borderId="0" applyFont="0" applyFill="0" applyBorder="0" applyAlignment="0" applyProtection="0"/>
    <xf numFmtId="199" fontId="3" fillId="0" borderId="0"/>
    <xf numFmtId="199" fontId="3" fillId="0" borderId="0"/>
    <xf numFmtId="199" fontId="3" fillId="0" borderId="0"/>
    <xf numFmtId="166"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9"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9"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66" fontId="3" fillId="0" borderId="0" applyFont="0" applyFill="0" applyBorder="0" applyAlignment="0" applyProtection="0"/>
    <xf numFmtId="9"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43" fontId="3" fillId="0" borderId="0" applyFont="0" applyFill="0" applyBorder="0" applyAlignment="0" applyProtection="0"/>
    <xf numFmtId="9"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43" fontId="3" fillId="0" borderId="0" applyFont="0" applyFill="0" applyBorder="0" applyAlignment="0" applyProtection="0"/>
    <xf numFmtId="9"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199" fontId="3" fillId="0" borderId="0"/>
    <xf numFmtId="9" fontId="3" fillId="0" borderId="0" applyFont="0" applyFill="0" applyBorder="0" applyAlignment="0" applyProtection="0"/>
    <xf numFmtId="9" fontId="3" fillId="0" borderId="0" applyFont="0" applyFill="0" applyBorder="0" applyAlignment="0" applyProtection="0"/>
    <xf numFmtId="199" fontId="3" fillId="0" borderId="0"/>
    <xf numFmtId="43" fontId="3" fillId="0" borderId="0" applyFont="0" applyFill="0" applyBorder="0" applyAlignment="0" applyProtection="0"/>
    <xf numFmtId="199" fontId="63" fillId="0" borderId="0"/>
    <xf numFmtId="199" fontId="53" fillId="0" borderId="0"/>
    <xf numFmtId="199" fontId="96" fillId="0" borderId="0" applyNumberFormat="0" applyFill="0" applyBorder="0" applyAlignment="0" applyProtection="0">
      <alignment vertical="top"/>
      <protection locked="0"/>
    </xf>
    <xf numFmtId="199" fontId="21" fillId="0" borderId="0"/>
    <xf numFmtId="199" fontId="27" fillId="0" borderId="0">
      <protection locked="0"/>
    </xf>
    <xf numFmtId="199" fontId="28" fillId="0" borderId="0" applyNumberFormat="0" applyFont="0" applyFill="0" applyBorder="0" applyProtection="0">
      <alignment horizontal="right"/>
    </xf>
    <xf numFmtId="199" fontId="33" fillId="0" borderId="0" applyNumberFormat="0" applyFill="0" applyBorder="0" applyAlignment="0" applyProtection="0"/>
    <xf numFmtId="199" fontId="102" fillId="0" borderId="0" applyNumberFormat="0" applyFill="0" applyBorder="0" applyAlignment="0" applyProtection="0"/>
    <xf numFmtId="199" fontId="103" fillId="0" borderId="0" applyNumberFormat="0" applyFill="0" applyBorder="0" applyAlignment="0" applyProtection="0"/>
    <xf numFmtId="199" fontId="38" fillId="0" borderId="0" applyNumberFormat="0" applyFill="0" applyBorder="0" applyAlignment="0" applyProtection="0">
      <alignment vertical="top"/>
      <protection locked="0"/>
    </xf>
    <xf numFmtId="199" fontId="35" fillId="0" borderId="0">
      <alignment vertical="top"/>
    </xf>
    <xf numFmtId="0" fontId="2" fillId="0" borderId="0"/>
    <xf numFmtId="0" fontId="21" fillId="0" borderId="0"/>
    <xf numFmtId="0" fontId="21" fillId="0" borderId="0"/>
    <xf numFmtId="9" fontId="2" fillId="0" borderId="0" applyFont="0" applyFill="0" applyBorder="0" applyAlignment="0" applyProtection="0"/>
    <xf numFmtId="0" fontId="52" fillId="0" borderId="0">
      <alignment vertical="top"/>
    </xf>
    <xf numFmtId="0" fontId="111" fillId="0" borderId="0" applyNumberFormat="0" applyFill="0" applyBorder="0" applyAlignment="0" applyProtection="0">
      <alignment vertical="top"/>
    </xf>
    <xf numFmtId="0" fontId="1" fillId="0" borderId="0"/>
    <xf numFmtId="0" fontId="21" fillId="0" borderId="0"/>
    <xf numFmtId="0" fontId="38" fillId="0" borderId="0" applyNumberFormat="0" applyFill="0" applyBorder="0" applyAlignment="0" applyProtection="0">
      <alignment vertical="top"/>
      <protection locked="0"/>
    </xf>
    <xf numFmtId="0" fontId="27" fillId="0" borderId="0">
      <protection locked="0"/>
    </xf>
    <xf numFmtId="0" fontId="28" fillId="0" borderId="0" applyNumberFormat="0" applyFont="0" applyFill="0" applyBorder="0" applyProtection="0">
      <alignment horizontal="right"/>
    </xf>
    <xf numFmtId="0" fontId="33" fillId="0" borderId="0" applyNumberFormat="0" applyFill="0" applyBorder="0" applyAlignment="0" applyProtection="0"/>
    <xf numFmtId="0" fontId="38" fillId="0" borderId="0" applyNumberFormat="0" applyFill="0" applyBorder="0" applyAlignment="0" applyProtection="0">
      <alignment vertical="top"/>
      <protection locked="0"/>
    </xf>
    <xf numFmtId="43" fontId="1" fillId="0" borderId="0" applyFont="0" applyFill="0" applyBorder="0" applyAlignment="0" applyProtection="0"/>
    <xf numFmtId="0" fontId="21" fillId="0" borderId="0">
      <alignment vertical="top"/>
    </xf>
    <xf numFmtId="43" fontId="1" fillId="0" borderId="0" applyFont="0" applyFill="0" applyBorder="0" applyAlignment="0" applyProtection="0"/>
    <xf numFmtId="0" fontId="35" fillId="0" borderId="0">
      <alignment vertical="top"/>
    </xf>
    <xf numFmtId="43" fontId="1" fillId="0" borderId="0" applyFont="0" applyFill="0" applyBorder="0" applyAlignment="0" applyProtection="0"/>
    <xf numFmtId="9" fontId="1" fillId="0" borderId="0" applyFont="0" applyFill="0" applyBorder="0" applyAlignment="0" applyProtection="0"/>
    <xf numFmtId="0" fontId="65" fillId="0" borderId="0" applyNumberForma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cellStyleXfs>
  <cellXfs count="696">
    <xf numFmtId="199" fontId="0" fillId="0" borderId="0" xfId="0"/>
    <xf numFmtId="199" fontId="22" fillId="0" borderId="0" xfId="0" applyFont="1"/>
    <xf numFmtId="199" fontId="24" fillId="0" borderId="0" xfId="21" applyFont="1" applyFill="1" applyAlignment="1">
      <alignment wrapText="1"/>
    </xf>
    <xf numFmtId="199" fontId="22" fillId="0" borderId="0" xfId="21" applyAlignment="1"/>
    <xf numFmtId="199" fontId="22" fillId="0" borderId="0" xfId="21" applyBorder="1" applyAlignment="1"/>
    <xf numFmtId="199" fontId="22" fillId="0" borderId="0" xfId="21" applyFill="1" applyBorder="1" applyAlignment="1"/>
    <xf numFmtId="199" fontId="22" fillId="0" borderId="7" xfId="21" applyBorder="1" applyAlignment="1"/>
    <xf numFmtId="199" fontId="22" fillId="0" borderId="8" xfId="21" applyBorder="1" applyAlignment="1"/>
    <xf numFmtId="199" fontId="24" fillId="0" borderId="0" xfId="21" applyFont="1" applyAlignment="1">
      <alignment horizontal="left"/>
    </xf>
    <xf numFmtId="199" fontId="24" fillId="0" borderId="0" xfId="21" applyFont="1" applyFill="1" applyBorder="1" applyAlignment="1">
      <alignment horizontal="center" wrapText="1"/>
    </xf>
    <xf numFmtId="199" fontId="37" fillId="0" borderId="0" xfId="21" applyFont="1" applyFill="1" applyBorder="1" applyAlignment="1">
      <alignment horizontal="center" wrapText="1" shrinkToFit="1"/>
    </xf>
    <xf numFmtId="199" fontId="38" fillId="0" borderId="0" xfId="14" applyFill="1" applyBorder="1" applyAlignment="1" applyProtection="1"/>
    <xf numFmtId="199" fontId="38" fillId="0" borderId="0" xfId="14" applyAlignment="1" applyProtection="1"/>
    <xf numFmtId="199" fontId="22" fillId="0" borderId="9" xfId="21" applyFont="1" applyBorder="1" applyAlignment="1"/>
    <xf numFmtId="199" fontId="22" fillId="0" borderId="10" xfId="21" applyFont="1" applyBorder="1" applyAlignment="1">
      <alignment wrapText="1"/>
    </xf>
    <xf numFmtId="173" fontId="22" fillId="0" borderId="0" xfId="21" applyNumberFormat="1" applyAlignment="1"/>
    <xf numFmtId="168" fontId="22" fillId="0" borderId="0" xfId="21" applyNumberFormat="1" applyAlignment="1"/>
    <xf numFmtId="168" fontId="22" fillId="0" borderId="0" xfId="21" applyNumberFormat="1" applyBorder="1" applyAlignment="1"/>
    <xf numFmtId="199" fontId="24" fillId="2" borderId="11" xfId="21" applyFont="1" applyFill="1" applyBorder="1" applyAlignment="1">
      <alignment horizontal="justify" vertical="top" wrapText="1"/>
    </xf>
    <xf numFmtId="173" fontId="24" fillId="2" borderId="12" xfId="21" applyNumberFormat="1" applyFont="1" applyFill="1" applyBorder="1" applyAlignment="1">
      <alignment horizontal="justify" vertical="top" wrapText="1"/>
    </xf>
    <xf numFmtId="168" fontId="24" fillId="2" borderId="12" xfId="21" applyNumberFormat="1" applyFont="1" applyFill="1" applyBorder="1" applyAlignment="1">
      <alignment horizontal="justify" vertical="top" wrapText="1"/>
    </xf>
    <xf numFmtId="199" fontId="24" fillId="2" borderId="12" xfId="21" applyFont="1" applyFill="1" applyBorder="1" applyAlignment="1">
      <alignment horizontal="justify" vertical="top" wrapText="1"/>
    </xf>
    <xf numFmtId="199" fontId="24" fillId="2" borderId="13" xfId="21" applyFont="1" applyFill="1" applyBorder="1" applyAlignment="1">
      <alignment horizontal="justify" vertical="top" wrapText="1"/>
    </xf>
    <xf numFmtId="199" fontId="24" fillId="0" borderId="0" xfId="21" applyFont="1" applyAlignment="1"/>
    <xf numFmtId="199" fontId="24" fillId="0" borderId="0" xfId="21" applyFont="1" applyFill="1" applyBorder="1" applyAlignment="1">
      <alignment horizontal="left" vertical="top" wrapText="1"/>
    </xf>
    <xf numFmtId="173" fontId="24" fillId="0" borderId="0" xfId="21" applyNumberFormat="1" applyFont="1" applyFill="1" applyBorder="1" applyAlignment="1">
      <alignment horizontal="left" vertical="top" wrapText="1"/>
    </xf>
    <xf numFmtId="168" fontId="22" fillId="0" borderId="0" xfId="21" applyNumberFormat="1" applyFont="1" applyFill="1" applyBorder="1" applyAlignment="1">
      <alignment horizontal="left" vertical="top" wrapText="1"/>
    </xf>
    <xf numFmtId="199" fontId="22" fillId="0" borderId="0" xfId="21" applyFont="1" applyBorder="1" applyAlignment="1">
      <alignment horizontal="justify" vertical="top" wrapText="1"/>
    </xf>
    <xf numFmtId="15" fontId="24" fillId="0" borderId="0" xfId="21" applyNumberFormat="1" applyFont="1" applyFill="1" applyBorder="1" applyAlignment="1">
      <alignment vertical="top" wrapText="1"/>
    </xf>
    <xf numFmtId="199" fontId="24" fillId="0" borderId="0" xfId="21" applyFont="1" applyFill="1" applyBorder="1" applyAlignment="1">
      <alignment vertical="top" wrapText="1"/>
    </xf>
    <xf numFmtId="168" fontId="22" fillId="0" borderId="0" xfId="21" applyNumberFormat="1" applyFont="1" applyFill="1" applyBorder="1" applyAlignment="1">
      <alignment vertical="top"/>
    </xf>
    <xf numFmtId="199" fontId="22" fillId="0" borderId="0" xfId="21" applyFont="1" applyFill="1" applyBorder="1" applyAlignment="1">
      <alignment vertical="top"/>
    </xf>
    <xf numFmtId="199" fontId="22" fillId="0" borderId="0" xfId="21" applyFont="1" applyFill="1" applyBorder="1" applyAlignment="1">
      <alignment horizontal="left" vertical="top" wrapText="1"/>
    </xf>
    <xf numFmtId="173" fontId="22" fillId="0" borderId="0" xfId="21" applyNumberFormat="1" applyFont="1" applyFill="1" applyBorder="1" applyAlignment="1">
      <alignment horizontal="left" vertical="top" wrapText="1"/>
    </xf>
    <xf numFmtId="168" fontId="22" fillId="0" borderId="0" xfId="21" applyNumberFormat="1" applyFont="1" applyFill="1" applyBorder="1" applyAlignment="1">
      <alignment horizontal="left" vertical="top"/>
    </xf>
    <xf numFmtId="199" fontId="22" fillId="0" borderId="0" xfId="21" applyFont="1" applyFill="1" applyBorder="1" applyAlignment="1">
      <alignment horizontal="left" vertical="top"/>
    </xf>
    <xf numFmtId="173" fontId="22" fillId="0" borderId="0" xfId="21" applyNumberFormat="1" applyFont="1" applyFill="1" applyBorder="1" applyAlignment="1">
      <alignment horizontal="left" vertical="top"/>
    </xf>
    <xf numFmtId="169" fontId="22" fillId="0" borderId="0" xfId="21" applyNumberFormat="1" applyAlignment="1"/>
    <xf numFmtId="199" fontId="22" fillId="0" borderId="19" xfId="21" applyBorder="1" applyAlignment="1"/>
    <xf numFmtId="199" fontId="22" fillId="5" borderId="21" xfId="21" applyFont="1" applyFill="1" applyBorder="1" applyAlignment="1">
      <alignment horizontal="justify" vertical="top" wrapText="1"/>
    </xf>
    <xf numFmtId="173" fontId="22" fillId="5" borderId="22" xfId="21" applyNumberFormat="1" applyFont="1" applyFill="1" applyBorder="1" applyAlignment="1">
      <alignment horizontal="center" vertical="top" wrapText="1"/>
    </xf>
    <xf numFmtId="199" fontId="22" fillId="5" borderId="22" xfId="21" applyFont="1" applyFill="1" applyBorder="1" applyAlignment="1">
      <alignment horizontal="justify" vertical="top" wrapText="1"/>
    </xf>
    <xf numFmtId="199" fontId="22" fillId="5" borderId="16" xfId="21" applyFont="1" applyFill="1" applyBorder="1" applyAlignment="1">
      <alignment horizontal="justify" vertical="top" wrapText="1"/>
    </xf>
    <xf numFmtId="199" fontId="22" fillId="5" borderId="4" xfId="21" applyFont="1" applyFill="1" applyBorder="1" applyAlignment="1">
      <alignment horizontal="justify" vertical="top" wrapText="1"/>
    </xf>
    <xf numFmtId="199" fontId="22" fillId="5" borderId="23" xfId="21" applyFont="1" applyFill="1" applyBorder="1" applyAlignment="1">
      <alignment horizontal="justify" vertical="top" wrapText="1"/>
    </xf>
    <xf numFmtId="199" fontId="22" fillId="5" borderId="24" xfId="21" applyFont="1" applyFill="1" applyBorder="1" applyAlignment="1">
      <alignment horizontal="justify" vertical="top" wrapText="1"/>
    </xf>
    <xf numFmtId="173" fontId="22" fillId="5" borderId="4" xfId="21" applyNumberFormat="1" applyFont="1" applyFill="1" applyBorder="1" applyAlignment="1">
      <alignment horizontal="center" vertical="top" wrapText="1"/>
    </xf>
    <xf numFmtId="173" fontId="22" fillId="5" borderId="1" xfId="21" applyNumberFormat="1" applyFont="1" applyFill="1" applyBorder="1" applyAlignment="1">
      <alignment horizontal="center" vertical="top" wrapText="1"/>
    </xf>
    <xf numFmtId="199" fontId="22" fillId="5" borderId="5" xfId="21" applyFont="1" applyFill="1" applyBorder="1" applyAlignment="1">
      <alignment horizontal="justify" vertical="top" wrapText="1"/>
    </xf>
    <xf numFmtId="173" fontId="22" fillId="5" borderId="14" xfId="21" applyNumberFormat="1" applyFont="1" applyFill="1" applyBorder="1" applyAlignment="1">
      <alignment horizontal="center" vertical="top" wrapText="1"/>
    </xf>
    <xf numFmtId="199" fontId="22" fillId="5" borderId="17" xfId="21" applyFont="1" applyFill="1" applyBorder="1" applyAlignment="1">
      <alignment horizontal="justify" vertical="top" wrapText="1"/>
    </xf>
    <xf numFmtId="199" fontId="22" fillId="5" borderId="14" xfId="21" applyFont="1" applyFill="1" applyBorder="1" applyAlignment="1">
      <alignment horizontal="justify" vertical="top" wrapText="1"/>
    </xf>
    <xf numFmtId="199" fontId="22" fillId="5" borderId="1" xfId="21" applyFont="1" applyFill="1" applyBorder="1" applyAlignment="1">
      <alignment horizontal="justify" vertical="top" wrapText="1"/>
    </xf>
    <xf numFmtId="199" fontId="22" fillId="0" borderId="17" xfId="21" applyFont="1" applyFill="1" applyBorder="1" applyAlignment="1">
      <alignment horizontal="justify" vertical="top" wrapText="1"/>
    </xf>
    <xf numFmtId="173" fontId="22" fillId="0" borderId="1" xfId="21" applyNumberFormat="1" applyFont="1" applyFill="1" applyBorder="1" applyAlignment="1">
      <alignment horizontal="center" vertical="top" wrapText="1"/>
    </xf>
    <xf numFmtId="199" fontId="38" fillId="0" borderId="1" xfId="14" applyFill="1" applyBorder="1" applyAlignment="1" applyProtection="1">
      <alignment horizontal="justify" vertical="top" wrapText="1"/>
    </xf>
    <xf numFmtId="199" fontId="22" fillId="0" borderId="21" xfId="21" applyFont="1" applyFill="1" applyBorder="1" applyAlignment="1">
      <alignment horizontal="justify" vertical="top" wrapText="1"/>
    </xf>
    <xf numFmtId="173" fontId="22" fillId="0" borderId="22" xfId="21" applyNumberFormat="1" applyFont="1" applyFill="1" applyBorder="1" applyAlignment="1">
      <alignment horizontal="center" vertical="top" wrapText="1"/>
    </xf>
    <xf numFmtId="199" fontId="22" fillId="0" borderId="22" xfId="21" applyFont="1" applyFill="1" applyBorder="1" applyAlignment="1">
      <alignment horizontal="justify" vertical="top" wrapText="1"/>
    </xf>
    <xf numFmtId="199" fontId="22" fillId="0" borderId="16" xfId="21" applyFont="1" applyFill="1" applyBorder="1" applyAlignment="1">
      <alignment horizontal="justify" vertical="top" wrapText="1"/>
    </xf>
    <xf numFmtId="199" fontId="22" fillId="0" borderId="4" xfId="21" applyFont="1" applyFill="1" applyBorder="1" applyAlignment="1">
      <alignment horizontal="justify" vertical="top" wrapText="1"/>
    </xf>
    <xf numFmtId="199" fontId="22" fillId="0" borderId="23" xfId="21" applyFont="1" applyFill="1" applyBorder="1" applyAlignment="1">
      <alignment horizontal="justify" vertical="top" wrapText="1"/>
    </xf>
    <xf numFmtId="199" fontId="22" fillId="0" borderId="24" xfId="21" applyFont="1" applyFill="1" applyBorder="1" applyAlignment="1">
      <alignment horizontal="justify" vertical="top" wrapText="1"/>
    </xf>
    <xf numFmtId="199" fontId="21" fillId="0" borderId="0" xfId="0" applyFont="1"/>
    <xf numFmtId="199" fontId="21" fillId="0" borderId="0" xfId="0" applyFont="1" applyFill="1" applyBorder="1"/>
    <xf numFmtId="199" fontId="24" fillId="0" borderId="0" xfId="0" applyFont="1"/>
    <xf numFmtId="199" fontId="21" fillId="0" borderId="4" xfId="0" applyFont="1" applyBorder="1"/>
    <xf numFmtId="199" fontId="0" fillId="0" borderId="0" xfId="0" applyFill="1" applyBorder="1"/>
    <xf numFmtId="199" fontId="45" fillId="0" borderId="0" xfId="0" applyFont="1"/>
    <xf numFmtId="199" fontId="21" fillId="0" borderId="0" xfId="20"/>
    <xf numFmtId="199" fontId="21" fillId="0" borderId="0" xfId="20" applyFont="1"/>
    <xf numFmtId="199" fontId="24" fillId="0" borderId="0" xfId="20" applyFont="1"/>
    <xf numFmtId="199" fontId="24" fillId="7" borderId="4" xfId="20" applyFont="1" applyFill="1" applyBorder="1"/>
    <xf numFmtId="199" fontId="21" fillId="7" borderId="4" xfId="20" applyFill="1" applyBorder="1" applyAlignment="1">
      <alignment wrapText="1"/>
    </xf>
    <xf numFmtId="171" fontId="21" fillId="7" borderId="4" xfId="20" applyNumberFormat="1" applyFill="1" applyBorder="1" applyAlignment="1">
      <alignment wrapText="1"/>
    </xf>
    <xf numFmtId="199" fontId="25" fillId="0" borderId="4" xfId="20" applyFont="1" applyBorder="1"/>
    <xf numFmtId="199" fontId="21" fillId="0" borderId="4" xfId="20" applyBorder="1"/>
    <xf numFmtId="199" fontId="40" fillId="0" borderId="0" xfId="20" applyFont="1" applyAlignment="1">
      <alignment wrapText="1"/>
    </xf>
    <xf numFmtId="171" fontId="21" fillId="0" borderId="0" xfId="20" applyNumberFormat="1"/>
    <xf numFmtId="171" fontId="21" fillId="0" borderId="4" xfId="20" applyNumberFormat="1" applyBorder="1"/>
    <xf numFmtId="199" fontId="21" fillId="7" borderId="4" xfId="20" applyNumberFormat="1" applyFill="1" applyBorder="1" applyAlignment="1">
      <alignment wrapText="1"/>
    </xf>
    <xf numFmtId="199" fontId="0" fillId="0" borderId="0" xfId="0" applyFill="1"/>
    <xf numFmtId="199" fontId="21" fillId="0" borderId="0" xfId="20" applyFill="1"/>
    <xf numFmtId="199" fontId="24" fillId="0" borderId="0" xfId="20" applyFont="1" applyFill="1"/>
    <xf numFmtId="199" fontId="21" fillId="0" borderId="0" xfId="20" applyBorder="1"/>
    <xf numFmtId="199" fontId="0" fillId="0" borderId="0" xfId="0" applyBorder="1"/>
    <xf numFmtId="199" fontId="21" fillId="0" borderId="0" xfId="20" applyFill="1" applyBorder="1"/>
    <xf numFmtId="199" fontId="21" fillId="0" borderId="0" xfId="0" applyFont="1" applyBorder="1"/>
    <xf numFmtId="199" fontId="21" fillId="0" borderId="0" xfId="0" applyFont="1" applyBorder="1" applyAlignment="1">
      <alignment horizontal="center"/>
    </xf>
    <xf numFmtId="199" fontId="0" fillId="0" borderId="0" xfId="0" applyBorder="1" applyAlignment="1">
      <alignment horizontal="center"/>
    </xf>
    <xf numFmtId="199" fontId="21" fillId="0" borderId="0" xfId="20" applyFont="1" applyFill="1"/>
    <xf numFmtId="2" fontId="21" fillId="0" borderId="0" xfId="20" applyNumberFormat="1" applyFill="1" applyBorder="1"/>
    <xf numFmtId="171" fontId="21" fillId="0" borderId="0" xfId="20" applyNumberFormat="1" applyFill="1" applyBorder="1"/>
    <xf numFmtId="169" fontId="21" fillId="0" borderId="0" xfId="20" applyNumberFormat="1" applyFill="1" applyBorder="1"/>
    <xf numFmtId="179" fontId="21" fillId="0" borderId="0" xfId="20" applyNumberFormat="1" applyFill="1" applyBorder="1"/>
    <xf numFmtId="199" fontId="21" fillId="0" borderId="0" xfId="18"/>
    <xf numFmtId="199" fontId="21" fillId="2" borderId="4" xfId="18" applyFont="1" applyFill="1" applyBorder="1" applyAlignment="1">
      <alignment vertical="center"/>
    </xf>
    <xf numFmtId="199" fontId="21" fillId="2" borderId="4" xfId="18" applyFont="1" applyFill="1" applyBorder="1" applyAlignment="1">
      <alignment horizontal="center" vertical="center" wrapText="1"/>
    </xf>
    <xf numFmtId="199" fontId="21" fillId="0" borderId="38" xfId="18" applyBorder="1" applyAlignment="1">
      <alignment horizontal="center"/>
    </xf>
    <xf numFmtId="199" fontId="21" fillId="0" borderId="0" xfId="18" quotePrefix="1" applyFont="1"/>
    <xf numFmtId="199" fontId="21" fillId="0" borderId="18" xfId="18" applyFont="1" applyBorder="1"/>
    <xf numFmtId="199" fontId="21" fillId="0" borderId="9" xfId="18" applyFont="1" applyBorder="1"/>
    <xf numFmtId="199" fontId="21" fillId="0" borderId="9" xfId="18" applyBorder="1"/>
    <xf numFmtId="199" fontId="21" fillId="0" borderId="10" xfId="18" applyBorder="1"/>
    <xf numFmtId="199" fontId="21" fillId="0" borderId="19" xfId="18" applyFont="1" applyBorder="1"/>
    <xf numFmtId="199" fontId="21" fillId="0" borderId="0" xfId="18" applyFont="1" applyBorder="1"/>
    <xf numFmtId="199" fontId="21" fillId="0" borderId="0" xfId="18" applyBorder="1"/>
    <xf numFmtId="199" fontId="21" fillId="0" borderId="6" xfId="18" applyBorder="1"/>
    <xf numFmtId="199" fontId="21" fillId="0" borderId="19" xfId="18" applyBorder="1"/>
    <xf numFmtId="199" fontId="26" fillId="0" borderId="0" xfId="18" applyFont="1" applyBorder="1"/>
    <xf numFmtId="199" fontId="21" fillId="0" borderId="19" xfId="18" applyFont="1" applyBorder="1" applyAlignment="1">
      <alignment horizontal="center" wrapText="1"/>
    </xf>
    <xf numFmtId="199" fontId="21" fillId="0" borderId="0" xfId="18" applyBorder="1" applyAlignment="1">
      <alignment horizontal="center"/>
    </xf>
    <xf numFmtId="199" fontId="21" fillId="0" borderId="19" xfId="18" applyFont="1" applyBorder="1" applyAlignment="1">
      <alignment horizontal="center"/>
    </xf>
    <xf numFmtId="199" fontId="21" fillId="0" borderId="0" xfId="18" applyFont="1" applyBorder="1" applyAlignment="1">
      <alignment horizontal="left"/>
    </xf>
    <xf numFmtId="199" fontId="21" fillId="0" borderId="19" xfId="18" applyBorder="1" applyAlignment="1">
      <alignment horizontal="center"/>
    </xf>
    <xf numFmtId="199" fontId="24" fillId="0" borderId="19" xfId="18" applyFont="1" applyBorder="1" applyAlignment="1">
      <alignment horizontal="center"/>
    </xf>
    <xf numFmtId="199" fontId="21" fillId="0" borderId="7" xfId="18" applyBorder="1"/>
    <xf numFmtId="199" fontId="21" fillId="0" borderId="8" xfId="18" applyBorder="1"/>
    <xf numFmtId="199" fontId="21" fillId="0" borderId="0" xfId="18" applyFill="1"/>
    <xf numFmtId="199" fontId="21" fillId="0" borderId="0" xfId="18" applyFont="1"/>
    <xf numFmtId="199" fontId="21" fillId="0" borderId="0" xfId="18" applyFont="1" applyFill="1"/>
    <xf numFmtId="199" fontId="21" fillId="0" borderId="0" xfId="18" applyFont="1" applyFill="1" applyBorder="1" applyAlignment="1">
      <alignment horizontal="left"/>
    </xf>
    <xf numFmtId="199" fontId="21" fillId="0" borderId="0" xfId="18" applyFill="1" applyBorder="1"/>
    <xf numFmtId="199" fontId="21" fillId="0" borderId="6" xfId="18" applyFill="1" applyBorder="1"/>
    <xf numFmtId="199" fontId="21" fillId="0" borderId="0" xfId="18" applyFont="1" applyFill="1" applyBorder="1" applyAlignment="1">
      <alignment horizontal="center"/>
    </xf>
    <xf numFmtId="199" fontId="24" fillId="0" borderId="0" xfId="18" applyFont="1" applyFill="1" applyBorder="1" applyAlignment="1">
      <alignment horizontal="center"/>
    </xf>
    <xf numFmtId="199" fontId="45" fillId="0" borderId="0" xfId="18" applyFont="1"/>
    <xf numFmtId="199" fontId="21" fillId="0" borderId="0" xfId="19" applyFont="1" applyFill="1"/>
    <xf numFmtId="199" fontId="24" fillId="0" borderId="0" xfId="21" applyFont="1" applyBorder="1" applyAlignment="1"/>
    <xf numFmtId="199" fontId="22" fillId="0" borderId="18" xfId="21" applyFont="1" applyBorder="1" applyAlignment="1">
      <alignment wrapText="1"/>
    </xf>
    <xf numFmtId="199" fontId="22" fillId="0" borderId="0" xfId="21" applyFill="1" applyAlignment="1"/>
    <xf numFmtId="199" fontId="40" fillId="0" borderId="0" xfId="0" applyFont="1"/>
    <xf numFmtId="2" fontId="22" fillId="0" borderId="0" xfId="21" applyNumberFormat="1" applyFill="1" applyBorder="1" applyAlignment="1"/>
    <xf numFmtId="169" fontId="22" fillId="0" borderId="0" xfId="21" applyNumberFormat="1" applyFill="1" applyBorder="1" applyAlignment="1"/>
    <xf numFmtId="199" fontId="24" fillId="0" borderId="0" xfId="21" applyFont="1" applyFill="1" applyAlignment="1">
      <alignment horizontal="left"/>
    </xf>
    <xf numFmtId="199" fontId="21" fillId="0" borderId="0" xfId="21" applyFont="1" applyAlignment="1">
      <alignment horizontal="left"/>
    </xf>
    <xf numFmtId="199" fontId="56" fillId="0" borderId="0" xfId="0" applyFont="1"/>
    <xf numFmtId="199" fontId="57" fillId="0" borderId="0" xfId="0" applyFont="1"/>
    <xf numFmtId="199" fontId="24" fillId="0" borderId="0" xfId="18" applyFont="1"/>
    <xf numFmtId="169" fontId="21" fillId="0" borderId="0" xfId="18" applyNumberFormat="1" applyFill="1" applyBorder="1" applyAlignment="1"/>
    <xf numFmtId="199" fontId="21" fillId="0" borderId="38" xfId="18" applyFill="1" applyBorder="1" applyAlignment="1"/>
    <xf numFmtId="199" fontId="21" fillId="0" borderId="0" xfId="18" applyFill="1" applyBorder="1" applyAlignment="1"/>
    <xf numFmtId="199" fontId="24" fillId="0" borderId="5" xfId="18" applyFont="1" applyFill="1" applyBorder="1" applyAlignment="1">
      <alignment horizontal="left" vertical="center" wrapText="1" indent="1"/>
    </xf>
    <xf numFmtId="199" fontId="24" fillId="0" borderId="44" xfId="18" applyFont="1" applyFill="1" applyBorder="1" applyAlignment="1">
      <alignment horizontal="left" vertical="center" wrapText="1" indent="1"/>
    </xf>
    <xf numFmtId="199" fontId="24" fillId="0" borderId="45" xfId="18" applyFont="1" applyFill="1" applyBorder="1" applyAlignment="1">
      <alignment horizontal="left" vertical="center" wrapText="1" indent="1"/>
    </xf>
    <xf numFmtId="199" fontId="24" fillId="0" borderId="15" xfId="18" applyFont="1" applyFill="1" applyBorder="1" applyAlignment="1">
      <alignment horizontal="left" vertical="center" wrapText="1" indent="1"/>
    </xf>
    <xf numFmtId="199" fontId="22" fillId="0" borderId="0" xfId="19" applyFill="1"/>
    <xf numFmtId="199" fontId="21" fillId="0" borderId="0" xfId="0" applyFont="1" applyFill="1" applyAlignment="1">
      <alignment horizontal="left" vertical="top"/>
    </xf>
    <xf numFmtId="199" fontId="49" fillId="0" borderId="0" xfId="0" applyFont="1" applyFill="1" applyAlignment="1"/>
    <xf numFmtId="199" fontId="21" fillId="0" borderId="0" xfId="18" applyFont="1" applyFill="1" applyBorder="1" applyAlignment="1">
      <alignment horizontal="left" vertical="top"/>
    </xf>
    <xf numFmtId="199" fontId="0" fillId="0" borderId="0" xfId="0" applyFill="1" applyBorder="1" applyAlignment="1"/>
    <xf numFmtId="199" fontId="21" fillId="0" borderId="0" xfId="0" applyFont="1" applyFill="1" applyBorder="1" applyAlignment="1">
      <alignment horizontal="left" vertical="top"/>
    </xf>
    <xf numFmtId="199" fontId="21" fillId="0" borderId="0" xfId="18" applyFont="1" applyFill="1" applyBorder="1" applyAlignment="1">
      <alignment vertical="top"/>
    </xf>
    <xf numFmtId="199" fontId="24" fillId="0" borderId="0" xfId="0" applyNumberFormat="1" applyFont="1" applyAlignment="1"/>
    <xf numFmtId="199" fontId="24" fillId="0" borderId="0" xfId="0" applyFont="1" applyAlignment="1"/>
    <xf numFmtId="199" fontId="21" fillId="0" borderId="4" xfId="21" applyFont="1" applyBorder="1" applyAlignment="1"/>
    <xf numFmtId="168" fontId="22" fillId="0" borderId="9" xfId="21" applyNumberFormat="1" applyFont="1" applyFill="1" applyBorder="1" applyAlignment="1">
      <alignment wrapText="1"/>
    </xf>
    <xf numFmtId="183" fontId="40" fillId="0" borderId="0" xfId="20" applyNumberFormat="1" applyFont="1" applyAlignment="1">
      <alignment wrapText="1"/>
    </xf>
    <xf numFmtId="199" fontId="24" fillId="0" borderId="4" xfId="21" applyFont="1" applyFill="1" applyBorder="1" applyAlignment="1"/>
    <xf numFmtId="199" fontId="24" fillId="0" borderId="4" xfId="21" applyFont="1" applyFill="1" applyBorder="1" applyAlignment="1">
      <alignment horizontal="center" vertical="center" wrapText="1"/>
    </xf>
    <xf numFmtId="199" fontId="24" fillId="0" borderId="4" xfId="21" applyFont="1" applyFill="1" applyBorder="1" applyAlignment="1">
      <alignment wrapText="1"/>
    </xf>
    <xf numFmtId="173" fontId="24" fillId="0" borderId="4" xfId="21" applyNumberFormat="1" applyFont="1" applyFill="1" applyBorder="1" applyAlignment="1">
      <alignment horizontal="center" vertical="center" wrapText="1"/>
    </xf>
    <xf numFmtId="199" fontId="21" fillId="2" borderId="4" xfId="21" applyFont="1" applyFill="1" applyBorder="1" applyAlignment="1">
      <alignment horizontal="center" vertical="center"/>
    </xf>
    <xf numFmtId="199" fontId="21" fillId="2" borderId="4" xfId="21" quotePrefix="1" applyFont="1" applyFill="1" applyBorder="1" applyAlignment="1">
      <alignment horizontal="center" vertical="center" wrapText="1"/>
    </xf>
    <xf numFmtId="199" fontId="21" fillId="2" borderId="4" xfId="21" applyFont="1" applyFill="1" applyBorder="1" applyAlignment="1">
      <alignment horizontal="center" vertical="center" wrapText="1"/>
    </xf>
    <xf numFmtId="173" fontId="21" fillId="2" borderId="4" xfId="21" applyNumberFormat="1" applyFont="1" applyFill="1" applyBorder="1" applyAlignment="1">
      <alignment horizontal="center" vertical="center" wrapText="1"/>
    </xf>
    <xf numFmtId="199" fontId="21" fillId="0" borderId="4" xfId="21" applyFont="1" applyFill="1" applyBorder="1" applyAlignment="1"/>
    <xf numFmtId="199" fontId="22" fillId="0" borderId="0" xfId="21" applyFill="1" applyAlignment="1">
      <alignment wrapText="1"/>
    </xf>
    <xf numFmtId="199" fontId="22" fillId="0" borderId="18" xfId="21" applyBorder="1" applyAlignment="1"/>
    <xf numFmtId="173" fontId="22" fillId="0" borderId="9" xfId="21" applyNumberFormat="1" applyBorder="1" applyAlignment="1"/>
    <xf numFmtId="168" fontId="22" fillId="0" borderId="10" xfId="21" applyNumberFormat="1" applyBorder="1" applyAlignment="1"/>
    <xf numFmtId="199" fontId="41" fillId="0" borderId="19" xfId="21" applyFont="1" applyFill="1" applyBorder="1" applyAlignment="1"/>
    <xf numFmtId="199" fontId="22" fillId="0" borderId="20" xfId="21" applyBorder="1" applyAlignment="1"/>
    <xf numFmtId="173" fontId="22" fillId="9" borderId="0" xfId="21" applyNumberFormat="1" applyFill="1" applyBorder="1" applyAlignment="1"/>
    <xf numFmtId="199" fontId="22" fillId="0" borderId="5" xfId="21" applyFont="1" applyFill="1" applyBorder="1" applyAlignment="1">
      <alignment horizontal="justify" vertical="top" wrapText="1"/>
    </xf>
    <xf numFmtId="173" fontId="22" fillId="0" borderId="14" xfId="21" applyNumberFormat="1" applyFont="1" applyFill="1" applyBorder="1" applyAlignment="1">
      <alignment horizontal="center" vertical="top" wrapText="1"/>
    </xf>
    <xf numFmtId="199" fontId="38" fillId="0" borderId="14" xfId="14" applyFill="1" applyBorder="1" applyAlignment="1" applyProtection="1">
      <alignment horizontal="justify" vertical="top" wrapText="1"/>
    </xf>
    <xf numFmtId="199" fontId="20" fillId="0" borderId="0" xfId="0" applyFont="1" applyAlignment="1">
      <alignment horizontal="justify"/>
    </xf>
    <xf numFmtId="199" fontId="0" fillId="0" borderId="0" xfId="0" applyAlignment="1"/>
    <xf numFmtId="199" fontId="21" fillId="0" borderId="0" xfId="20" applyBorder="1" applyAlignment="1">
      <alignment horizontal="left"/>
    </xf>
    <xf numFmtId="199" fontId="24" fillId="0" borderId="31" xfId="20" applyFont="1" applyBorder="1"/>
    <xf numFmtId="199" fontId="21" fillId="0" borderId="32" xfId="0" applyFont="1" applyBorder="1"/>
    <xf numFmtId="199" fontId="21" fillId="0" borderId="0" xfId="20" applyFont="1" applyBorder="1" applyAlignment="1">
      <alignment horizontal="left"/>
    </xf>
    <xf numFmtId="199" fontId="59" fillId="0" borderId="0" xfId="0" applyFont="1" applyFill="1" applyBorder="1" applyAlignment="1">
      <alignment horizontal="left" vertical="center" wrapText="1" indent="1"/>
    </xf>
    <xf numFmtId="199" fontId="0" fillId="0" borderId="0" xfId="0" applyAlignment="1"/>
    <xf numFmtId="199" fontId="21" fillId="0" borderId="0" xfId="20" applyAlignment="1">
      <alignment wrapText="1"/>
    </xf>
    <xf numFmtId="3" fontId="61" fillId="0" borderId="0" xfId="0" applyNumberFormat="1" applyFont="1" applyBorder="1" applyAlignment="1">
      <alignment horizontal="center"/>
    </xf>
    <xf numFmtId="199" fontId="61" fillId="0" borderId="0" xfId="0" applyFont="1" applyBorder="1" applyAlignment="1">
      <alignment horizontal="center"/>
    </xf>
    <xf numFmtId="169" fontId="61" fillId="0" borderId="0" xfId="0" applyNumberFormat="1" applyFont="1" applyBorder="1" applyAlignment="1">
      <alignment horizontal="center"/>
    </xf>
    <xf numFmtId="199" fontId="21" fillId="7" borderId="4" xfId="20" applyFont="1" applyFill="1" applyBorder="1" applyAlignment="1">
      <alignment wrapText="1"/>
    </xf>
    <xf numFmtId="171" fontId="21" fillId="7" borderId="4" xfId="20" applyNumberFormat="1" applyFont="1" applyFill="1" applyBorder="1" applyAlignment="1">
      <alignment wrapText="1"/>
    </xf>
    <xf numFmtId="199" fontId="21" fillId="0" borderId="4" xfId="20" applyFont="1" applyBorder="1"/>
    <xf numFmtId="2" fontId="21" fillId="0" borderId="4" xfId="20" applyNumberFormat="1" applyFont="1" applyFill="1" applyBorder="1"/>
    <xf numFmtId="169" fontId="21" fillId="0" borderId="4" xfId="20" applyNumberFormat="1" applyFont="1" applyFill="1" applyBorder="1"/>
    <xf numFmtId="172" fontId="21" fillId="0" borderId="4" xfId="20" applyNumberFormat="1" applyFont="1" applyFill="1" applyBorder="1"/>
    <xf numFmtId="179" fontId="21" fillId="0" borderId="4" xfId="20" applyNumberFormat="1" applyFont="1" applyFill="1" applyBorder="1"/>
    <xf numFmtId="199" fontId="21" fillId="0" borderId="4" xfId="20" applyFont="1" applyFill="1" applyBorder="1"/>
    <xf numFmtId="171" fontId="21" fillId="0" borderId="4" xfId="20" applyNumberFormat="1" applyFont="1" applyFill="1" applyBorder="1"/>
    <xf numFmtId="171" fontId="21" fillId="0" borderId="0" xfId="20" applyNumberFormat="1" applyFont="1"/>
    <xf numFmtId="199" fontId="41" fillId="0" borderId="0" xfId="0" applyFont="1"/>
    <xf numFmtId="199" fontId="21" fillId="11" borderId="0" xfId="20" applyFont="1" applyFill="1" applyBorder="1"/>
    <xf numFmtId="164" fontId="21" fillId="11" borderId="0" xfId="20" applyNumberFormat="1" applyFont="1" applyFill="1" applyBorder="1"/>
    <xf numFmtId="199" fontId="21" fillId="11" borderId="0" xfId="0" applyFont="1" applyFill="1" applyBorder="1"/>
    <xf numFmtId="199" fontId="26" fillId="0" borderId="0" xfId="14" applyFont="1" applyAlignment="1" applyProtection="1"/>
    <xf numFmtId="199" fontId="21" fillId="12" borderId="4" xfId="20" applyFont="1" applyFill="1" applyBorder="1"/>
    <xf numFmtId="169" fontId="21" fillId="0" borderId="4" xfId="20" applyNumberFormat="1" applyFont="1" applyBorder="1"/>
    <xf numFmtId="199" fontId="21" fillId="0" borderId="2" xfId="20" applyFont="1" applyBorder="1"/>
    <xf numFmtId="199" fontId="21" fillId="0" borderId="2" xfId="0" applyFont="1" applyBorder="1"/>
    <xf numFmtId="199" fontId="21" fillId="0" borderId="32" xfId="20" applyFont="1" applyBorder="1"/>
    <xf numFmtId="199" fontId="21" fillId="0" borderId="0" xfId="20" applyFont="1" applyBorder="1"/>
    <xf numFmtId="199" fontId="21" fillId="0" borderId="0" xfId="20" applyFont="1" applyFill="1" applyBorder="1"/>
    <xf numFmtId="199" fontId="21" fillId="0" borderId="33" xfId="0" applyFont="1" applyBorder="1"/>
    <xf numFmtId="199" fontId="21" fillId="0" borderId="36" xfId="0" applyFont="1" applyBorder="1"/>
    <xf numFmtId="10" fontId="62" fillId="0" borderId="4" xfId="20" applyNumberFormat="1" applyFont="1" applyBorder="1"/>
    <xf numFmtId="199" fontId="40" fillId="0" borderId="0" xfId="0" applyFont="1" applyBorder="1"/>
    <xf numFmtId="199" fontId="24" fillId="0" borderId="20" xfId="18" applyFont="1" applyBorder="1" applyAlignment="1">
      <alignment horizontal="center"/>
    </xf>
    <xf numFmtId="199" fontId="24" fillId="0" borderId="7" xfId="18" applyFont="1" applyBorder="1" applyAlignment="1">
      <alignment horizontal="center"/>
    </xf>
    <xf numFmtId="199" fontId="57" fillId="0" borderId="7" xfId="0" applyFont="1" applyBorder="1"/>
    <xf numFmtId="199" fontId="21" fillId="0" borderId="0" xfId="0" applyFont="1" applyFill="1" applyBorder="1" applyAlignment="1">
      <alignment horizontal="center"/>
    </xf>
    <xf numFmtId="199" fontId="21" fillId="0" borderId="0" xfId="21" applyFont="1" applyAlignment="1"/>
    <xf numFmtId="199" fontId="21" fillId="0" borderId="0" xfId="0" applyFont="1" applyFill="1"/>
    <xf numFmtId="1" fontId="21" fillId="0" borderId="0" xfId="18" applyNumberFormat="1"/>
    <xf numFmtId="182" fontId="21" fillId="0" borderId="19" xfId="18" applyNumberFormat="1" applyFont="1" applyFill="1" applyBorder="1"/>
    <xf numFmtId="199" fontId="38" fillId="0" borderId="32" xfId="14" applyBorder="1" applyAlignment="1" applyProtection="1"/>
    <xf numFmtId="166" fontId="21" fillId="0" borderId="0" xfId="20" applyNumberFormat="1" applyFont="1"/>
    <xf numFmtId="184" fontId="0" fillId="0" borderId="0" xfId="0" applyNumberFormat="1"/>
    <xf numFmtId="166" fontId="21" fillId="11" borderId="0" xfId="20" applyNumberFormat="1" applyFont="1" applyFill="1" applyBorder="1"/>
    <xf numFmtId="199" fontId="24" fillId="7" borderId="4" xfId="20" applyFont="1" applyFill="1" applyBorder="1"/>
    <xf numFmtId="199" fontId="21" fillId="0" borderId="31" xfId="20" applyBorder="1"/>
    <xf numFmtId="199" fontId="21" fillId="0" borderId="32" xfId="20" applyBorder="1"/>
    <xf numFmtId="199" fontId="21" fillId="0" borderId="33" xfId="20" applyBorder="1"/>
    <xf numFmtId="199" fontId="38" fillId="0" borderId="0" xfId="14" applyBorder="1" applyAlignment="1" applyProtection="1"/>
    <xf numFmtId="199" fontId="16" fillId="0" borderId="0" xfId="52"/>
    <xf numFmtId="1" fontId="22" fillId="0" borderId="0" xfId="21" applyNumberFormat="1" applyFont="1" applyFill="1" applyBorder="1" applyAlignment="1">
      <alignment horizontal="left" vertical="top"/>
    </xf>
    <xf numFmtId="195" fontId="0" fillId="0" borderId="0" xfId="0" applyNumberFormat="1"/>
    <xf numFmtId="2" fontId="21" fillId="0" borderId="0" xfId="20" applyNumberFormat="1" applyFont="1"/>
    <xf numFmtId="199" fontId="21" fillId="0" borderId="4" xfId="21" applyFont="1" applyFill="1" applyBorder="1" applyAlignment="1">
      <alignment horizontal="center"/>
    </xf>
    <xf numFmtId="169" fontId="21" fillId="0" borderId="0" xfId="20" applyNumberFormat="1"/>
    <xf numFmtId="164" fontId="21" fillId="0" borderId="0" xfId="20" applyNumberFormat="1" applyFont="1" applyFill="1" applyBorder="1"/>
    <xf numFmtId="199" fontId="21" fillId="0" borderId="0" xfId="18" applyFont="1" applyFill="1" applyBorder="1" applyAlignment="1">
      <alignment vertical="center"/>
    </xf>
    <xf numFmtId="199" fontId="21" fillId="0" borderId="0" xfId="18" applyFont="1" applyFill="1" applyBorder="1" applyAlignment="1">
      <alignment horizontal="center" vertical="center" wrapText="1"/>
    </xf>
    <xf numFmtId="199" fontId="21" fillId="0" borderId="0" xfId="18" applyFill="1" applyBorder="1" applyAlignment="1">
      <alignment horizontal="center"/>
    </xf>
    <xf numFmtId="199" fontId="21" fillId="0" borderId="0" xfId="18" applyNumberFormat="1" applyFont="1" applyFill="1" applyBorder="1" applyAlignment="1">
      <alignment horizontal="center"/>
    </xf>
    <xf numFmtId="199" fontId="0" fillId="0" borderId="0" xfId="0" applyFill="1" applyBorder="1" applyAlignment="1">
      <alignment horizontal="center"/>
    </xf>
    <xf numFmtId="2" fontId="0" fillId="0" borderId="0" xfId="0" applyNumberFormat="1" applyFill="1" applyBorder="1" applyAlignment="1">
      <alignment horizontal="center"/>
    </xf>
    <xf numFmtId="169" fontId="0" fillId="0" borderId="0" xfId="0" applyNumberFormat="1" applyFill="1" applyBorder="1" applyAlignment="1">
      <alignment horizontal="center"/>
    </xf>
    <xf numFmtId="2" fontId="21" fillId="0" borderId="0" xfId="20" applyNumberFormat="1" applyFont="1" applyFill="1" applyBorder="1"/>
    <xf numFmtId="169" fontId="21" fillId="0" borderId="0" xfId="20" applyNumberFormat="1" applyFont="1" applyFill="1" applyBorder="1"/>
    <xf numFmtId="172" fontId="21" fillId="0" borderId="0" xfId="20" applyNumberFormat="1" applyFont="1" applyFill="1" applyBorder="1"/>
    <xf numFmtId="171" fontId="21" fillId="0" borderId="0" xfId="20" applyNumberFormat="1" applyFont="1" applyFill="1" applyBorder="1"/>
    <xf numFmtId="170" fontId="21" fillId="0" borderId="0" xfId="20" applyNumberFormat="1" applyFont="1" applyFill="1" applyBorder="1"/>
    <xf numFmtId="198" fontId="21" fillId="11" borderId="0" xfId="20" applyNumberFormat="1" applyFont="1" applyFill="1" applyBorder="1"/>
    <xf numFmtId="199" fontId="21" fillId="0" borderId="0" xfId="21" applyFont="1" applyFill="1" applyAlignment="1">
      <alignment horizontal="left"/>
    </xf>
    <xf numFmtId="182" fontId="21" fillId="0" borderId="0" xfId="18" applyNumberFormat="1" applyFont="1" applyFill="1" applyBorder="1"/>
    <xf numFmtId="180" fontId="21" fillId="0" borderId="0" xfId="18" applyNumberFormat="1" applyFont="1"/>
    <xf numFmtId="181" fontId="21" fillId="0" borderId="0" xfId="20" applyNumberFormat="1" applyFont="1" applyBorder="1" applyAlignment="1">
      <alignment horizontal="left"/>
    </xf>
    <xf numFmtId="199" fontId="21" fillId="0" borderId="0" xfId="18" applyBorder="1" applyAlignment="1"/>
    <xf numFmtId="2" fontId="0" fillId="0" borderId="0" xfId="0" applyNumberFormat="1"/>
    <xf numFmtId="200" fontId="21" fillId="11" borderId="0" xfId="20" applyNumberFormat="1" applyFont="1" applyFill="1" applyBorder="1"/>
    <xf numFmtId="167" fontId="21" fillId="11" borderId="0" xfId="20" applyNumberFormat="1" applyFont="1" applyFill="1" applyBorder="1"/>
    <xf numFmtId="172" fontId="21" fillId="11" borderId="0" xfId="20" applyNumberFormat="1" applyFont="1" applyFill="1" applyBorder="1"/>
    <xf numFmtId="166" fontId="60" fillId="0" borderId="22" xfId="371" applyNumberFormat="1" applyFont="1" applyFill="1" applyBorder="1"/>
    <xf numFmtId="199" fontId="53" fillId="0" borderId="0" xfId="0" applyFont="1" applyBorder="1" applyAlignment="1">
      <alignment wrapText="1"/>
    </xf>
    <xf numFmtId="166" fontId="21" fillId="0" borderId="0" xfId="18" applyNumberFormat="1"/>
    <xf numFmtId="199" fontId="24" fillId="0" borderId="0" xfId="0" applyFont="1" applyFill="1"/>
    <xf numFmtId="199" fontId="24" fillId="0" borderId="0" xfId="21" applyFont="1" applyFill="1" applyAlignment="1"/>
    <xf numFmtId="199" fontId="48" fillId="0" borderId="0" xfId="0" applyFont="1" applyFill="1"/>
    <xf numFmtId="199" fontId="44" fillId="0" borderId="0" xfId="0" applyFont="1" applyFill="1"/>
    <xf numFmtId="199" fontId="38" fillId="0" borderId="0" xfId="14" applyFill="1" applyAlignment="1" applyProtection="1"/>
    <xf numFmtId="199" fontId="21" fillId="0" borderId="0" xfId="20" applyFont="1" applyFill="1" applyBorder="1"/>
    <xf numFmtId="2" fontId="22" fillId="0" borderId="14" xfId="21" applyNumberFormat="1" applyFill="1" applyBorder="1" applyAlignment="1"/>
    <xf numFmtId="199" fontId="21" fillId="0" borderId="27" xfId="21" applyFont="1" applyFill="1" applyBorder="1" applyAlignment="1">
      <alignment horizontal="right" vertical="top" wrapText="1"/>
    </xf>
    <xf numFmtId="2" fontId="22" fillId="0" borderId="1" xfId="21" applyNumberFormat="1" applyFill="1" applyBorder="1" applyAlignment="1"/>
    <xf numFmtId="169" fontId="22" fillId="5" borderId="4" xfId="21" applyNumberFormat="1" applyFill="1" applyBorder="1" applyAlignment="1"/>
    <xf numFmtId="169" fontId="22" fillId="5" borderId="1" xfId="21" applyNumberFormat="1" applyFill="1" applyBorder="1" applyAlignment="1"/>
    <xf numFmtId="169" fontId="22" fillId="5" borderId="14" xfId="21" applyNumberFormat="1" applyFill="1" applyBorder="1" applyAlignment="1"/>
    <xf numFmtId="169" fontId="21" fillId="5" borderId="17" xfId="21" applyNumberFormat="1" applyFont="1" applyFill="1" applyBorder="1" applyAlignment="1"/>
    <xf numFmtId="199" fontId="21" fillId="5" borderId="51" xfId="21" applyFont="1" applyFill="1" applyBorder="1" applyAlignment="1"/>
    <xf numFmtId="169" fontId="22" fillId="5" borderId="6" xfId="21" applyNumberFormat="1" applyFill="1" applyBorder="1" applyAlignment="1"/>
    <xf numFmtId="2" fontId="22" fillId="0" borderId="4" xfId="21" applyNumberFormat="1" applyFill="1" applyBorder="1" applyAlignment="1"/>
    <xf numFmtId="169" fontId="21" fillId="0" borderId="39" xfId="18" applyNumberFormat="1" applyFont="1" applyFill="1" applyBorder="1" applyAlignment="1"/>
    <xf numFmtId="169" fontId="24" fillId="0" borderId="0" xfId="18" applyNumberFormat="1" applyFont="1" applyFill="1" applyBorder="1" applyAlignment="1">
      <alignment horizontal="center"/>
    </xf>
    <xf numFmtId="2" fontId="21" fillId="0" borderId="4" xfId="20" applyNumberFormat="1" applyFill="1" applyBorder="1"/>
    <xf numFmtId="179" fontId="21" fillId="0" borderId="4" xfId="20" applyNumberFormat="1" applyFill="1" applyBorder="1"/>
    <xf numFmtId="199" fontId="21" fillId="0" borderId="4" xfId="20" applyFill="1" applyBorder="1"/>
    <xf numFmtId="199" fontId="21" fillId="0" borderId="32" xfId="20" applyFont="1" applyFill="1" applyBorder="1"/>
    <xf numFmtId="169" fontId="21" fillId="0" borderId="4" xfId="20" applyNumberFormat="1" applyFill="1" applyBorder="1"/>
    <xf numFmtId="171" fontId="21" fillId="0" borderId="4" xfId="20" applyNumberFormat="1" applyFill="1" applyBorder="1"/>
    <xf numFmtId="167" fontId="21" fillId="0" borderId="4" xfId="20" applyNumberFormat="1" applyFont="1" applyFill="1" applyBorder="1"/>
    <xf numFmtId="170" fontId="21" fillId="0" borderId="4" xfId="20" applyNumberFormat="1" applyFont="1" applyFill="1" applyBorder="1"/>
    <xf numFmtId="199" fontId="21" fillId="0" borderId="0" xfId="20" applyFont="1" applyAlignment="1">
      <alignment vertical="center" wrapText="1"/>
    </xf>
    <xf numFmtId="199" fontId="21" fillId="0" borderId="0" xfId="0" applyFont="1" applyAlignment="1">
      <alignment vertical="center" wrapText="1"/>
    </xf>
    <xf numFmtId="2" fontId="100" fillId="0" borderId="4" xfId="20" applyNumberFormat="1" applyFont="1" applyFill="1" applyBorder="1"/>
    <xf numFmtId="14" fontId="21" fillId="0" borderId="0" xfId="20" applyNumberFormat="1" applyFont="1"/>
    <xf numFmtId="179" fontId="100" fillId="0" borderId="4" xfId="20" applyNumberFormat="1" applyFont="1" applyFill="1" applyBorder="1" applyAlignment="1">
      <alignment horizontal="center" vertical="center"/>
    </xf>
    <xf numFmtId="199" fontId="21" fillId="0" borderId="0" xfId="20" applyFont="1"/>
    <xf numFmtId="199" fontId="24" fillId="0" borderId="0" xfId="20" applyFont="1"/>
    <xf numFmtId="166" fontId="21" fillId="58" borderId="0" xfId="37" applyNumberFormat="1" applyFont="1" applyFill="1" applyBorder="1" applyAlignment="1">
      <alignment horizontal="center" vertical="center"/>
    </xf>
    <xf numFmtId="166" fontId="21" fillId="58" borderId="0" xfId="37" applyNumberFormat="1" applyFont="1" applyFill="1" applyBorder="1" applyAlignment="1">
      <alignment horizontal="center"/>
    </xf>
    <xf numFmtId="199" fontId="21" fillId="0" borderId="0" xfId="20" applyFont="1"/>
    <xf numFmtId="199" fontId="21" fillId="0" borderId="0" xfId="0" applyFont="1" applyAlignment="1">
      <alignment vertical="center" wrapText="1"/>
    </xf>
    <xf numFmtId="169" fontId="21" fillId="0" borderId="0" xfId="0" applyNumberFormat="1" applyFont="1"/>
    <xf numFmtId="173" fontId="21" fillId="0" borderId="9" xfId="21" applyNumberFormat="1" applyFont="1" applyFill="1" applyBorder="1" applyAlignment="1">
      <alignment wrapText="1"/>
    </xf>
    <xf numFmtId="199" fontId="0" fillId="0" borderId="0" xfId="0"/>
    <xf numFmtId="199" fontId="21" fillId="0" borderId="15" xfId="21" applyFont="1" applyFill="1" applyBorder="1" applyAlignment="1">
      <alignment horizontal="right" vertical="top" wrapText="1"/>
    </xf>
    <xf numFmtId="181" fontId="21" fillId="0" borderId="0" xfId="18" applyNumberFormat="1" applyFont="1"/>
    <xf numFmtId="168" fontId="21" fillId="0" borderId="0" xfId="20" applyNumberFormat="1" applyFont="1" applyFill="1" applyBorder="1"/>
    <xf numFmtId="199" fontId="0" fillId="0" borderId="0" xfId="0"/>
    <xf numFmtId="199" fontId="21" fillId="5" borderId="25" xfId="21" applyFont="1" applyFill="1" applyBorder="1" applyAlignment="1">
      <alignment horizontal="right" vertical="top" wrapText="1"/>
    </xf>
    <xf numFmtId="199" fontId="21" fillId="0" borderId="26" xfId="21" applyFont="1" applyFill="1" applyBorder="1" applyAlignment="1">
      <alignment horizontal="right" vertical="top" wrapText="1"/>
    </xf>
    <xf numFmtId="199" fontId="21" fillId="5" borderId="15" xfId="21" applyFont="1" applyFill="1" applyBorder="1" applyAlignment="1">
      <alignment horizontal="right" vertical="top" wrapText="1"/>
    </xf>
    <xf numFmtId="199" fontId="21" fillId="5" borderId="26" xfId="21" applyFont="1" applyFill="1" applyBorder="1" applyAlignment="1">
      <alignment horizontal="right" vertical="top" wrapText="1"/>
    </xf>
    <xf numFmtId="199" fontId="0" fillId="0" borderId="0" xfId="0"/>
    <xf numFmtId="199" fontId="21" fillId="0" borderId="0" xfId="0" applyFont="1" applyAlignment="1">
      <alignment vertical="center" wrapText="1"/>
    </xf>
    <xf numFmtId="182" fontId="21" fillId="0" borderId="42" xfId="18" applyNumberFormat="1" applyFont="1" applyFill="1" applyBorder="1"/>
    <xf numFmtId="180" fontId="21" fillId="4" borderId="0" xfId="4" applyNumberFormat="1" applyFont="1" applyFill="1" applyBorder="1"/>
    <xf numFmtId="171" fontId="21" fillId="4" borderId="0" xfId="4" applyNumberFormat="1" applyFont="1" applyFill="1" applyBorder="1"/>
    <xf numFmtId="181" fontId="21" fillId="4" borderId="0" xfId="4" applyNumberFormat="1" applyFont="1" applyFill="1" applyBorder="1"/>
    <xf numFmtId="180" fontId="24" fillId="4" borderId="41" xfId="4" applyNumberFormat="1" applyFont="1" applyFill="1" applyBorder="1"/>
    <xf numFmtId="181" fontId="63" fillId="10" borderId="0" xfId="4" applyNumberFormat="1" applyFont="1" applyFill="1" applyBorder="1" applyAlignment="1">
      <alignment horizontal="right"/>
    </xf>
    <xf numFmtId="181" fontId="5" fillId="0" borderId="23" xfId="610" applyNumberFormat="1" applyFont="1" applyBorder="1"/>
    <xf numFmtId="181" fontId="5" fillId="0" borderId="40" xfId="610" applyNumberFormat="1" applyFont="1" applyBorder="1"/>
    <xf numFmtId="181" fontId="5" fillId="0" borderId="42" xfId="610" applyNumberFormat="1" applyFont="1" applyBorder="1"/>
    <xf numFmtId="182" fontId="21" fillId="0" borderId="42" xfId="18" applyNumberFormat="1" applyFont="1" applyFill="1" applyBorder="1" applyAlignment="1"/>
    <xf numFmtId="180" fontId="21" fillId="4" borderId="0" xfId="4" applyNumberFormat="1" applyFont="1" applyFill="1" applyBorder="1" applyAlignment="1"/>
    <xf numFmtId="171" fontId="21" fillId="4" borderId="0" xfId="4" applyNumberFormat="1" applyFont="1" applyFill="1" applyBorder="1" applyAlignment="1"/>
    <xf numFmtId="181" fontId="21" fillId="4" borderId="0" xfId="4" applyNumberFormat="1" applyFont="1" applyFill="1" applyBorder="1" applyAlignment="1"/>
    <xf numFmtId="180" fontId="24" fillId="4" borderId="41" xfId="4" applyNumberFormat="1" applyFont="1" applyFill="1" applyBorder="1" applyAlignment="1"/>
    <xf numFmtId="181" fontId="63" fillId="10" borderId="0" xfId="4" applyNumberFormat="1" applyFont="1" applyFill="1" applyBorder="1" applyAlignment="1"/>
    <xf numFmtId="181" fontId="5" fillId="0" borderId="42" xfId="610" applyNumberFormat="1" applyFont="1" applyBorder="1" applyAlignment="1"/>
    <xf numFmtId="182" fontId="21" fillId="0" borderId="30" xfId="18" applyNumberFormat="1" applyFont="1" applyFill="1" applyBorder="1" applyAlignment="1"/>
    <xf numFmtId="180" fontId="21" fillId="4" borderId="7" xfId="4" applyNumberFormat="1" applyFont="1" applyFill="1" applyBorder="1" applyAlignment="1"/>
    <xf numFmtId="171" fontId="21" fillId="4" borderId="7" xfId="4" applyNumberFormat="1" applyFont="1" applyFill="1" applyBorder="1" applyAlignment="1"/>
    <xf numFmtId="181" fontId="21" fillId="4" borderId="7" xfId="4" applyNumberFormat="1" applyFont="1" applyFill="1" applyBorder="1" applyAlignment="1"/>
    <xf numFmtId="180" fontId="24" fillId="4" borderId="62" xfId="4" applyNumberFormat="1" applyFont="1" applyFill="1" applyBorder="1" applyAlignment="1"/>
    <xf numFmtId="181" fontId="63" fillId="10" borderId="7" xfId="4" applyNumberFormat="1" applyFont="1" applyFill="1" applyBorder="1" applyAlignment="1"/>
    <xf numFmtId="181" fontId="5" fillId="0" borderId="30" xfId="610" applyNumberFormat="1" applyFont="1" applyBorder="1" applyAlignment="1"/>
    <xf numFmtId="199" fontId="5" fillId="0" borderId="0" xfId="609"/>
    <xf numFmtId="199" fontId="24" fillId="0" borderId="0" xfId="609" applyFont="1"/>
    <xf numFmtId="199" fontId="44" fillId="0" borderId="0" xfId="609" applyFont="1"/>
    <xf numFmtId="199" fontId="57" fillId="0" borderId="0" xfId="609" applyFont="1"/>
    <xf numFmtId="199" fontId="21" fillId="2" borderId="4" xfId="609" applyFont="1" applyFill="1" applyBorder="1" applyAlignment="1">
      <alignment vertical="center"/>
    </xf>
    <xf numFmtId="199" fontId="21" fillId="2" borderId="4" xfId="609" applyFont="1" applyFill="1" applyBorder="1" applyAlignment="1">
      <alignment horizontal="center" vertical="center" wrapText="1"/>
    </xf>
    <xf numFmtId="199" fontId="5" fillId="0" borderId="4" xfId="609" applyFill="1" applyBorder="1" applyAlignment="1">
      <alignment wrapText="1"/>
    </xf>
    <xf numFmtId="199" fontId="21" fillId="0" borderId="4" xfId="609" applyFont="1" applyBorder="1" applyAlignment="1">
      <alignment horizontal="center"/>
    </xf>
    <xf numFmtId="199" fontId="21" fillId="0" borderId="0" xfId="609" applyFont="1"/>
    <xf numFmtId="199" fontId="5" fillId="0" borderId="0" xfId="609" applyBorder="1"/>
    <xf numFmtId="199" fontId="5" fillId="0" borderId="0" xfId="609" applyFill="1" applyBorder="1" applyAlignment="1">
      <alignment wrapText="1"/>
    </xf>
    <xf numFmtId="199" fontId="21" fillId="0" borderId="0" xfId="609" applyFont="1" applyBorder="1" applyAlignment="1">
      <alignment horizontal="center"/>
    </xf>
    <xf numFmtId="172" fontId="5" fillId="0" borderId="0" xfId="609" applyNumberFormat="1" applyFill="1" applyBorder="1" applyAlignment="1"/>
    <xf numFmtId="199" fontId="21" fillId="0" borderId="18" xfId="609" applyFont="1" applyBorder="1"/>
    <xf numFmtId="199" fontId="21" fillId="0" borderId="9" xfId="609" applyFont="1" applyBorder="1"/>
    <xf numFmtId="199" fontId="5" fillId="0" borderId="9" xfId="609" applyBorder="1"/>
    <xf numFmtId="199" fontId="5" fillId="0" borderId="10" xfId="609" applyBorder="1"/>
    <xf numFmtId="199" fontId="21" fillId="0" borderId="19" xfId="609" applyFont="1" applyBorder="1"/>
    <xf numFmtId="199" fontId="21" fillId="0" borderId="0" xfId="609" applyFont="1" applyBorder="1"/>
    <xf numFmtId="199" fontId="5" fillId="0" borderId="6" xfId="609" applyBorder="1"/>
    <xf numFmtId="199" fontId="5" fillId="0" borderId="19" xfId="609" applyBorder="1"/>
    <xf numFmtId="199" fontId="26" fillId="0" borderId="0" xfId="609" applyFont="1" applyBorder="1"/>
    <xf numFmtId="199" fontId="21" fillId="0" borderId="19" xfId="609" applyFont="1" applyBorder="1" applyAlignment="1">
      <alignment horizontal="center"/>
    </xf>
    <xf numFmtId="199" fontId="5" fillId="0" borderId="19" xfId="609" applyBorder="1" applyAlignment="1">
      <alignment horizontal="center"/>
    </xf>
    <xf numFmtId="199" fontId="5" fillId="0" borderId="0" xfId="609" applyBorder="1" applyAlignment="1">
      <alignment horizontal="center"/>
    </xf>
    <xf numFmtId="199" fontId="21" fillId="0" borderId="0" xfId="609" applyFont="1" applyBorder="1" applyAlignment="1">
      <alignment horizontal="left"/>
    </xf>
    <xf numFmtId="199" fontId="21" fillId="0" borderId="20" xfId="609" applyFont="1" applyBorder="1" applyAlignment="1">
      <alignment horizontal="center"/>
    </xf>
    <xf numFmtId="199" fontId="5" fillId="0" borderId="7" xfId="609" applyBorder="1" applyAlignment="1">
      <alignment horizontal="center"/>
    </xf>
    <xf numFmtId="199" fontId="21" fillId="0" borderId="7" xfId="609" applyFont="1" applyBorder="1" applyAlignment="1">
      <alignment horizontal="center"/>
    </xf>
    <xf numFmtId="199" fontId="5" fillId="0" borderId="7" xfId="609" applyBorder="1"/>
    <xf numFmtId="199" fontId="21" fillId="0" borderId="7" xfId="609" applyFont="1" applyBorder="1" applyAlignment="1">
      <alignment horizontal="left"/>
    </xf>
    <xf numFmtId="199" fontId="5" fillId="0" borderId="8" xfId="609" applyBorder="1"/>
    <xf numFmtId="199" fontId="21" fillId="0" borderId="0" xfId="609" applyFont="1" applyAlignment="1">
      <alignment horizontal="center"/>
    </xf>
    <xf numFmtId="199" fontId="5" fillId="0" borderId="0" xfId="609" applyAlignment="1">
      <alignment horizontal="center"/>
    </xf>
    <xf numFmtId="199" fontId="45" fillId="0" borderId="0" xfId="609" applyFont="1" applyAlignment="1">
      <alignment horizontal="left"/>
    </xf>
    <xf numFmtId="199" fontId="24" fillId="0" borderId="0" xfId="609" applyFont="1" applyAlignment="1">
      <alignment horizontal="left"/>
    </xf>
    <xf numFmtId="199" fontId="5" fillId="0" borderId="4" xfId="609" applyBorder="1"/>
    <xf numFmtId="199" fontId="5" fillId="0" borderId="4" xfId="609" applyFill="1" applyBorder="1" applyAlignment="1">
      <alignment horizontal="center"/>
    </xf>
    <xf numFmtId="199" fontId="5" fillId="0" borderId="4" xfId="609" applyFill="1" applyBorder="1" applyAlignment="1"/>
    <xf numFmtId="199" fontId="21" fillId="0" borderId="4" xfId="609" applyFont="1" applyFill="1" applyBorder="1" applyAlignment="1">
      <alignment horizontal="center"/>
    </xf>
    <xf numFmtId="2" fontId="5" fillId="0" borderId="4" xfId="609" applyNumberFormat="1" applyFill="1" applyBorder="1" applyAlignment="1"/>
    <xf numFmtId="199" fontId="21" fillId="0" borderId="0" xfId="609" applyFont="1" applyFill="1" applyBorder="1"/>
    <xf numFmtId="199" fontId="5" fillId="0" borderId="0" xfId="609" applyFill="1" applyBorder="1"/>
    <xf numFmtId="199" fontId="5" fillId="0" borderId="6" xfId="609" applyFill="1" applyBorder="1"/>
    <xf numFmtId="199" fontId="21" fillId="0" borderId="0" xfId="609" applyFont="1" applyFill="1"/>
    <xf numFmtId="199" fontId="21" fillId="0" borderId="0" xfId="609" quotePrefix="1" applyFont="1"/>
    <xf numFmtId="199" fontId="5" fillId="0" borderId="20" xfId="609" applyBorder="1"/>
    <xf numFmtId="199" fontId="5" fillId="0" borderId="0" xfId="609" applyFill="1"/>
    <xf numFmtId="199" fontId="101" fillId="0" borderId="0" xfId="588"/>
    <xf numFmtId="199" fontId="101" fillId="0" borderId="0" xfId="588" applyBorder="1" applyAlignment="1">
      <alignment horizontal="left"/>
    </xf>
    <xf numFmtId="2" fontId="21" fillId="0" borderId="0" xfId="4" applyNumberFormat="1" applyFont="1" applyFill="1" applyBorder="1" applyAlignment="1">
      <alignment horizontal="center"/>
    </xf>
    <xf numFmtId="3" fontId="21" fillId="0" borderId="0" xfId="577" applyNumberFormat="1" applyFont="1" applyFill="1" applyBorder="1" applyAlignment="1">
      <alignment horizontal="center"/>
    </xf>
    <xf numFmtId="2" fontId="52" fillId="0" borderId="4" xfId="0" applyNumberFormat="1" applyFont="1" applyFill="1" applyBorder="1" applyAlignment="1">
      <alignment horizontal="right"/>
    </xf>
    <xf numFmtId="169" fontId="21" fillId="0" borderId="4" xfId="21" applyNumberFormat="1" applyFont="1" applyFill="1" applyBorder="1" applyAlignment="1"/>
    <xf numFmtId="168" fontId="21" fillId="0" borderId="4" xfId="21" applyNumberFormat="1" applyFont="1" applyFill="1" applyBorder="1" applyAlignment="1"/>
    <xf numFmtId="2" fontId="52" fillId="0" borderId="4" xfId="18" applyNumberFormat="1" applyFont="1" applyFill="1" applyBorder="1" applyAlignment="1">
      <alignment horizontal="right"/>
    </xf>
    <xf numFmtId="2" fontId="52" fillId="0" borderId="22" xfId="18" applyNumberFormat="1" applyFont="1" applyFill="1" applyBorder="1" applyAlignment="1">
      <alignment horizontal="right"/>
    </xf>
    <xf numFmtId="2" fontId="22" fillId="0" borderId="0" xfId="21" applyNumberFormat="1" applyFill="1" applyAlignment="1"/>
    <xf numFmtId="172" fontId="60" fillId="0" borderId="4" xfId="21" applyNumberFormat="1" applyFont="1" applyFill="1" applyBorder="1" applyAlignment="1"/>
    <xf numFmtId="172" fontId="21" fillId="0" borderId="4" xfId="20" applyNumberFormat="1" applyFill="1" applyBorder="1"/>
    <xf numFmtId="168" fontId="21" fillId="0" borderId="4" xfId="20" applyNumberFormat="1" applyFill="1" applyBorder="1"/>
    <xf numFmtId="170" fontId="100" fillId="0" borderId="4" xfId="20" applyNumberFormat="1" applyFont="1" applyFill="1" applyBorder="1"/>
    <xf numFmtId="167" fontId="100" fillId="0" borderId="4" xfId="20" applyNumberFormat="1" applyFont="1" applyFill="1" applyBorder="1" applyAlignment="1">
      <alignment horizontal="center" vertical="center"/>
    </xf>
    <xf numFmtId="179" fontId="21" fillId="0" borderId="4" xfId="545" applyNumberFormat="1" applyFont="1" applyFill="1" applyBorder="1"/>
    <xf numFmtId="199" fontId="0" fillId="0" borderId="2" xfId="0" applyFill="1" applyBorder="1"/>
    <xf numFmtId="199" fontId="24" fillId="0" borderId="34" xfId="20" applyFont="1" applyFill="1" applyBorder="1"/>
    <xf numFmtId="2" fontId="21" fillId="0" borderId="35" xfId="20" applyNumberFormat="1" applyFill="1" applyBorder="1"/>
    <xf numFmtId="199" fontId="41" fillId="0" borderId="35" xfId="0" applyFont="1" applyBorder="1"/>
    <xf numFmtId="199" fontId="21" fillId="0" borderId="35" xfId="20" applyFont="1" applyBorder="1"/>
    <xf numFmtId="199" fontId="0" fillId="0" borderId="36" xfId="0" applyFill="1" applyBorder="1"/>
    <xf numFmtId="199" fontId="21" fillId="0" borderId="37" xfId="20" applyFont="1" applyBorder="1"/>
    <xf numFmtId="170" fontId="21" fillId="0" borderId="4" xfId="20" applyNumberFormat="1" applyFill="1" applyBorder="1"/>
    <xf numFmtId="167" fontId="21" fillId="0" borderId="4" xfId="20" applyNumberFormat="1" applyFill="1" applyBorder="1"/>
    <xf numFmtId="2" fontId="21" fillId="0" borderId="22" xfId="20" applyNumberFormat="1" applyFont="1" applyFill="1" applyBorder="1"/>
    <xf numFmtId="2" fontId="21" fillId="0" borderId="1" xfId="20" applyNumberFormat="1" applyFont="1" applyFill="1" applyBorder="1"/>
    <xf numFmtId="199" fontId="63" fillId="0" borderId="0" xfId="323"/>
    <xf numFmtId="199" fontId="63" fillId="0" borderId="18" xfId="323" applyBorder="1"/>
    <xf numFmtId="178" fontId="24" fillId="0" borderId="14" xfId="323" applyNumberFormat="1" applyFont="1" applyFill="1" applyBorder="1" applyAlignment="1">
      <alignment horizontal="center"/>
    </xf>
    <xf numFmtId="178" fontId="24" fillId="0" borderId="65" xfId="323" applyNumberFormat="1" applyFont="1" applyFill="1" applyBorder="1" applyAlignment="1">
      <alignment horizontal="center"/>
    </xf>
    <xf numFmtId="178" fontId="24" fillId="0" borderId="45" xfId="323" applyNumberFormat="1" applyFont="1" applyFill="1" applyBorder="1" applyAlignment="1">
      <alignment horizontal="center"/>
    </xf>
    <xf numFmtId="199" fontId="24" fillId="0" borderId="0" xfId="323" applyFont="1" applyBorder="1" applyAlignment="1">
      <alignment horizontal="right" indent="1"/>
    </xf>
    <xf numFmtId="199" fontId="24" fillId="0" borderId="24" xfId="323" applyFont="1" applyBorder="1" applyAlignment="1"/>
    <xf numFmtId="166" fontId="24" fillId="0" borderId="3" xfId="323" applyNumberFormat="1" applyFont="1" applyFill="1" applyBorder="1" applyAlignment="1">
      <alignment horizontal="center" vertical="center"/>
    </xf>
    <xf numFmtId="166" fontId="24" fillId="0" borderId="38" xfId="323" applyNumberFormat="1" applyFont="1" applyFill="1" applyBorder="1" applyAlignment="1">
      <alignment horizontal="center" vertical="center"/>
    </xf>
    <xf numFmtId="166" fontId="24" fillId="0" borderId="25" xfId="323" applyNumberFormat="1" applyFont="1" applyFill="1" applyBorder="1" applyAlignment="1">
      <alignment horizontal="center" vertical="center"/>
    </xf>
    <xf numFmtId="199" fontId="35" fillId="0" borderId="0" xfId="323" applyFont="1" applyFill="1" applyBorder="1" applyAlignment="1">
      <alignment horizontal="right" indent="1"/>
    </xf>
    <xf numFmtId="199" fontId="21" fillId="0" borderId="24" xfId="323" applyFont="1" applyBorder="1" applyAlignment="1">
      <alignment horizontal="center" vertical="center"/>
    </xf>
    <xf numFmtId="166" fontId="21" fillId="0" borderId="2" xfId="323" applyNumberFormat="1" applyFont="1" applyFill="1" applyBorder="1" applyAlignment="1">
      <alignment horizontal="center" vertical="center"/>
    </xf>
    <xf numFmtId="166" fontId="21" fillId="0" borderId="34" xfId="323" applyNumberFormat="1" applyFont="1" applyFill="1" applyBorder="1" applyAlignment="1">
      <alignment horizontal="center" vertical="center"/>
    </xf>
    <xf numFmtId="166" fontId="21" fillId="0" borderId="67" xfId="323" applyNumberFormat="1" applyFont="1" applyFill="1" applyBorder="1" applyAlignment="1">
      <alignment horizontal="center" vertical="center"/>
    </xf>
    <xf numFmtId="3" fontId="21" fillId="0" borderId="43" xfId="323" applyNumberFormat="1" applyFont="1" applyFill="1" applyBorder="1" applyAlignment="1">
      <alignment horizontal="center"/>
    </xf>
    <xf numFmtId="166" fontId="21" fillId="0" borderId="0" xfId="323" applyNumberFormat="1" applyFont="1" applyFill="1" applyBorder="1" applyAlignment="1">
      <alignment horizontal="center" vertical="center"/>
    </xf>
    <xf numFmtId="166" fontId="21" fillId="0" borderId="35" xfId="323" applyNumberFormat="1" applyFont="1" applyFill="1" applyBorder="1" applyAlignment="1">
      <alignment horizontal="center" vertical="center"/>
    </xf>
    <xf numFmtId="166" fontId="21" fillId="0" borderId="41" xfId="323" applyNumberFormat="1" applyFont="1" applyFill="1" applyBorder="1" applyAlignment="1">
      <alignment horizontal="center" vertical="center"/>
    </xf>
    <xf numFmtId="3" fontId="21" fillId="0" borderId="22" xfId="323" applyNumberFormat="1" applyFont="1" applyFill="1" applyBorder="1" applyAlignment="1">
      <alignment horizontal="center"/>
    </xf>
    <xf numFmtId="166" fontId="21" fillId="0" borderId="36" xfId="323" applyNumberFormat="1" applyFont="1" applyFill="1" applyBorder="1" applyAlignment="1">
      <alignment horizontal="center" vertical="center"/>
    </xf>
    <xf numFmtId="166" fontId="21" fillId="0" borderId="37" xfId="323" applyNumberFormat="1" applyFont="1" applyFill="1" applyBorder="1" applyAlignment="1">
      <alignment horizontal="center" vertical="center"/>
    </xf>
    <xf numFmtId="166" fontId="21" fillId="0" borderId="27" xfId="323" applyNumberFormat="1" applyFont="1" applyFill="1" applyBorder="1" applyAlignment="1">
      <alignment horizontal="center" vertical="center"/>
    </xf>
    <xf numFmtId="3" fontId="21" fillId="0" borderId="3" xfId="323" applyNumberFormat="1" applyFont="1" applyFill="1" applyBorder="1" applyAlignment="1">
      <alignment horizontal="center"/>
    </xf>
    <xf numFmtId="166" fontId="24" fillId="0" borderId="33" xfId="323" applyNumberFormat="1" applyFont="1" applyFill="1" applyBorder="1" applyAlignment="1">
      <alignment horizontal="center" vertical="center"/>
    </xf>
    <xf numFmtId="166" fontId="24" fillId="0" borderId="36" xfId="323" applyNumberFormat="1" applyFont="1" applyFill="1" applyBorder="1" applyAlignment="1">
      <alignment horizontal="center" vertical="center"/>
    </xf>
    <xf numFmtId="166" fontId="24" fillId="0" borderId="27" xfId="323" applyNumberFormat="1" applyFont="1" applyFill="1" applyBorder="1" applyAlignment="1">
      <alignment horizontal="center" vertical="center"/>
    </xf>
    <xf numFmtId="3" fontId="24" fillId="0" borderId="31" xfId="323" applyNumberFormat="1" applyFont="1" applyFill="1" applyBorder="1" applyAlignment="1">
      <alignment horizontal="center"/>
    </xf>
    <xf numFmtId="166" fontId="24" fillId="0" borderId="31" xfId="323" applyNumberFormat="1" applyFont="1" applyFill="1" applyBorder="1" applyAlignment="1">
      <alignment horizontal="center" vertical="center"/>
    </xf>
    <xf numFmtId="166" fontId="24" fillId="0" borderId="2" xfId="323" applyNumberFormat="1" applyFont="1" applyFill="1" applyBorder="1" applyAlignment="1">
      <alignment horizontal="center" vertical="center"/>
    </xf>
    <xf numFmtId="166" fontId="24" fillId="0" borderId="67" xfId="323" applyNumberFormat="1" applyFont="1" applyFill="1" applyBorder="1" applyAlignment="1">
      <alignment horizontal="center" vertical="center"/>
    </xf>
    <xf numFmtId="199" fontId="21" fillId="0" borderId="0" xfId="323" applyFont="1" applyBorder="1" applyAlignment="1">
      <alignment horizontal="right" indent="1"/>
    </xf>
    <xf numFmtId="3" fontId="21" fillId="0" borderId="32" xfId="323" applyNumberFormat="1" applyFont="1" applyFill="1" applyBorder="1" applyAlignment="1">
      <alignment horizontal="center"/>
    </xf>
    <xf numFmtId="166" fontId="21" fillId="0" borderId="32" xfId="323" applyNumberFormat="1" applyFont="1" applyFill="1" applyBorder="1" applyAlignment="1">
      <alignment horizontal="center" vertical="center"/>
    </xf>
    <xf numFmtId="199" fontId="63" fillId="0" borderId="33" xfId="323" applyFill="1" applyBorder="1" applyAlignment="1">
      <alignment horizontal="center"/>
    </xf>
    <xf numFmtId="166" fontId="21" fillId="0" borderId="33" xfId="323" applyNumberFormat="1" applyFont="1" applyFill="1" applyBorder="1" applyAlignment="1">
      <alignment horizontal="center" vertical="center"/>
    </xf>
    <xf numFmtId="199" fontId="36" fillId="0" borderId="0" xfId="323" applyFont="1" applyFill="1" applyBorder="1" applyAlignment="1">
      <alignment horizontal="right" indent="1"/>
    </xf>
    <xf numFmtId="166" fontId="24" fillId="0" borderId="0" xfId="323" applyNumberFormat="1" applyFont="1" applyFill="1" applyBorder="1" applyAlignment="1">
      <alignment horizontal="center" vertical="center"/>
    </xf>
    <xf numFmtId="166" fontId="24" fillId="0" borderId="41" xfId="323" applyNumberFormat="1" applyFont="1" applyFill="1" applyBorder="1" applyAlignment="1">
      <alignment horizontal="center" vertical="center"/>
    </xf>
    <xf numFmtId="3" fontId="24" fillId="0" borderId="68" xfId="323" applyNumberFormat="1" applyFont="1" applyFill="1" applyBorder="1" applyAlignment="1">
      <alignment horizontal="right"/>
    </xf>
    <xf numFmtId="166" fontId="24" fillId="0" borderId="68" xfId="323" applyNumberFormat="1" applyFont="1" applyFill="1" applyBorder="1" applyAlignment="1">
      <alignment horizontal="center" vertical="center"/>
    </xf>
    <xf numFmtId="166" fontId="24" fillId="0" borderId="51" xfId="323" applyNumberFormat="1" applyFont="1" applyFill="1" applyBorder="1" applyAlignment="1">
      <alignment horizontal="center" vertical="center"/>
    </xf>
    <xf numFmtId="166" fontId="24" fillId="0" borderId="26" xfId="323" applyNumberFormat="1" applyFont="1" applyFill="1" applyBorder="1" applyAlignment="1">
      <alignment horizontal="center" vertical="center"/>
    </xf>
    <xf numFmtId="199" fontId="24" fillId="0" borderId="45" xfId="323" applyFont="1" applyFill="1" applyBorder="1" applyAlignment="1">
      <alignment horizontal="center"/>
    </xf>
    <xf numFmtId="199" fontId="24" fillId="0" borderId="15" xfId="323" applyFont="1" applyFill="1" applyBorder="1" applyAlignment="1">
      <alignment horizontal="center"/>
    </xf>
    <xf numFmtId="199" fontId="24" fillId="0" borderId="19" xfId="323" applyFont="1" applyBorder="1" applyAlignment="1">
      <alignment horizontal="center"/>
    </xf>
    <xf numFmtId="202" fontId="21" fillId="0" borderId="0" xfId="20" applyNumberFormat="1" applyFont="1"/>
    <xf numFmtId="199" fontId="0" fillId="0" borderId="0" xfId="0"/>
    <xf numFmtId="2" fontId="21" fillId="10" borderId="4" xfId="20" applyNumberFormat="1" applyFont="1" applyFill="1" applyBorder="1"/>
    <xf numFmtId="168" fontId="21" fillId="10" borderId="4" xfId="20" applyNumberFormat="1" applyFont="1" applyFill="1" applyBorder="1"/>
    <xf numFmtId="179" fontId="21" fillId="10" borderId="4" xfId="545" applyNumberFormat="1" applyFont="1" applyFill="1" applyBorder="1"/>
    <xf numFmtId="179" fontId="21" fillId="10" borderId="4" xfId="20" applyNumberFormat="1" applyFont="1" applyFill="1" applyBorder="1"/>
    <xf numFmtId="169" fontId="21" fillId="10" borderId="4" xfId="20" applyNumberFormat="1" applyFont="1" applyFill="1" applyBorder="1"/>
    <xf numFmtId="179" fontId="21" fillId="10" borderId="4" xfId="20" applyNumberFormat="1" applyFill="1" applyBorder="1"/>
    <xf numFmtId="169" fontId="21" fillId="10" borderId="4" xfId="20" applyNumberFormat="1" applyFill="1" applyBorder="1"/>
    <xf numFmtId="199" fontId="21" fillId="0" borderId="31" xfId="20" applyFill="1" applyBorder="1"/>
    <xf numFmtId="199" fontId="21" fillId="0" borderId="2" xfId="20" applyFill="1" applyBorder="1"/>
    <xf numFmtId="199" fontId="21" fillId="0" borderId="34" xfId="20" applyFill="1" applyBorder="1"/>
    <xf numFmtId="179" fontId="21" fillId="0" borderId="32" xfId="20" applyNumberFormat="1" applyFill="1" applyBorder="1"/>
    <xf numFmtId="179" fontId="21" fillId="0" borderId="35" xfId="20" applyNumberFormat="1" applyFill="1" applyBorder="1"/>
    <xf numFmtId="179" fontId="21" fillId="0" borderId="33" xfId="20" applyNumberFormat="1" applyFill="1" applyBorder="1"/>
    <xf numFmtId="179" fontId="21" fillId="0" borderId="36" xfId="20" applyNumberFormat="1" applyFill="1" applyBorder="1"/>
    <xf numFmtId="179" fontId="21" fillId="0" borderId="37" xfId="20" applyNumberFormat="1" applyFill="1" applyBorder="1"/>
    <xf numFmtId="199" fontId="21" fillId="10" borderId="4" xfId="20" applyFont="1" applyFill="1" applyBorder="1"/>
    <xf numFmtId="10" fontId="21" fillId="0" borderId="4" xfId="20" applyNumberFormat="1" applyFill="1" applyBorder="1"/>
    <xf numFmtId="199" fontId="21" fillId="58" borderId="2" xfId="20" applyFont="1" applyFill="1" applyBorder="1"/>
    <xf numFmtId="199" fontId="21" fillId="11" borderId="2" xfId="20" applyFont="1" applyFill="1" applyBorder="1"/>
    <xf numFmtId="199" fontId="21" fillId="58" borderId="32" xfId="20" applyFont="1" applyFill="1" applyBorder="1"/>
    <xf numFmtId="166" fontId="21" fillId="11" borderId="35" xfId="0" applyNumberFormat="1" applyFont="1" applyFill="1" applyBorder="1"/>
    <xf numFmtId="199" fontId="21" fillId="11" borderId="32" xfId="20" applyFont="1" applyFill="1" applyBorder="1"/>
    <xf numFmtId="166" fontId="21" fillId="11" borderId="35" xfId="20" applyNumberFormat="1" applyFont="1" applyFill="1" applyBorder="1"/>
    <xf numFmtId="199" fontId="21" fillId="11" borderId="35" xfId="0" applyFont="1" applyFill="1" applyBorder="1"/>
    <xf numFmtId="199" fontId="21" fillId="11" borderId="35" xfId="20" applyFont="1" applyFill="1" applyBorder="1"/>
    <xf numFmtId="199" fontId="21" fillId="11" borderId="32" xfId="0" applyFont="1" applyFill="1" applyBorder="1"/>
    <xf numFmtId="199" fontId="21" fillId="11" borderId="33" xfId="20" applyFont="1" applyFill="1" applyBorder="1"/>
    <xf numFmtId="199" fontId="60" fillId="11" borderId="36" xfId="20" applyFont="1" applyFill="1" applyBorder="1"/>
    <xf numFmtId="199" fontId="21" fillId="11" borderId="36" xfId="20" applyFont="1" applyFill="1" applyBorder="1"/>
    <xf numFmtId="199" fontId="21" fillId="11" borderId="37" xfId="20" applyFont="1" applyFill="1" applyBorder="1"/>
    <xf numFmtId="199" fontId="21" fillId="58" borderId="31" xfId="20" applyFont="1" applyFill="1" applyBorder="1"/>
    <xf numFmtId="199" fontId="25" fillId="58" borderId="2" xfId="0" applyFont="1" applyFill="1" applyBorder="1"/>
    <xf numFmtId="199" fontId="25" fillId="58" borderId="2" xfId="20" applyFont="1" applyFill="1" applyBorder="1"/>
    <xf numFmtId="199" fontId="25" fillId="58" borderId="34" xfId="20" applyFont="1" applyFill="1" applyBorder="1"/>
    <xf numFmtId="199" fontId="38" fillId="11" borderId="32" xfId="14" applyFont="1" applyFill="1" applyBorder="1" applyAlignment="1" applyProtection="1"/>
    <xf numFmtId="172" fontId="21" fillId="0" borderId="4" xfId="609" applyNumberFormat="1" applyFont="1" applyFill="1" applyBorder="1" applyAlignment="1"/>
    <xf numFmtId="3" fontId="21" fillId="0" borderId="0" xfId="609" applyNumberFormat="1" applyFont="1" applyBorder="1" applyAlignment="1">
      <alignment horizontal="center"/>
    </xf>
    <xf numFmtId="1" fontId="21" fillId="0" borderId="0" xfId="609" applyNumberFormat="1" applyFont="1" applyBorder="1" applyAlignment="1">
      <alignment horizontal="center"/>
    </xf>
    <xf numFmtId="169" fontId="21" fillId="0" borderId="0" xfId="609" applyNumberFormat="1" applyFont="1" applyBorder="1" applyAlignment="1">
      <alignment horizontal="center"/>
    </xf>
    <xf numFmtId="199" fontId="59" fillId="0" borderId="0" xfId="609" applyFont="1" applyBorder="1" applyAlignment="1">
      <alignment horizontal="center"/>
    </xf>
    <xf numFmtId="182" fontId="21" fillId="0" borderId="0" xfId="609" applyNumberFormat="1" applyFont="1" applyBorder="1" applyAlignment="1">
      <alignment horizontal="center"/>
    </xf>
    <xf numFmtId="172" fontId="21" fillId="0" borderId="0" xfId="609" applyNumberFormat="1" applyFont="1" applyBorder="1" applyAlignment="1">
      <alignment horizontal="center"/>
    </xf>
    <xf numFmtId="3" fontId="59" fillId="0" borderId="0" xfId="609" applyNumberFormat="1" applyFont="1" applyFill="1" applyBorder="1" applyAlignment="1">
      <alignment horizontal="center"/>
    </xf>
    <xf numFmtId="3" fontId="21" fillId="0" borderId="0" xfId="609" applyNumberFormat="1" applyFont="1" applyFill="1" applyBorder="1" applyAlignment="1">
      <alignment horizontal="center"/>
    </xf>
    <xf numFmtId="199" fontId="59" fillId="0" borderId="0" xfId="609" applyFont="1" applyFill="1" applyBorder="1" applyAlignment="1">
      <alignment horizontal="center"/>
    </xf>
    <xf numFmtId="2" fontId="59" fillId="0" borderId="0" xfId="609" applyNumberFormat="1" applyFont="1" applyFill="1" applyBorder="1" applyAlignment="1">
      <alignment horizontal="center"/>
    </xf>
    <xf numFmtId="199" fontId="95" fillId="0" borderId="9" xfId="609" applyFont="1" applyBorder="1"/>
    <xf numFmtId="199" fontId="99" fillId="0" borderId="9" xfId="609" applyFont="1" applyBorder="1"/>
    <xf numFmtId="199" fontId="99" fillId="0" borderId="10" xfId="609" applyFont="1" applyBorder="1"/>
    <xf numFmtId="199" fontId="95" fillId="0" borderId="0" xfId="609" applyFont="1" applyFill="1" applyBorder="1"/>
    <xf numFmtId="199" fontId="99" fillId="0" borderId="0" xfId="609" applyFont="1" applyFill="1" applyBorder="1"/>
    <xf numFmtId="199" fontId="99" fillId="0" borderId="6" xfId="609" applyFont="1" applyFill="1" applyBorder="1"/>
    <xf numFmtId="199" fontId="24" fillId="0" borderId="18" xfId="609" applyFont="1" applyBorder="1" applyAlignment="1">
      <alignment wrapText="1"/>
    </xf>
    <xf numFmtId="1" fontId="24" fillId="0" borderId="9" xfId="609" applyNumberFormat="1" applyFont="1" applyBorder="1" applyAlignment="1">
      <alignment horizontal="center"/>
    </xf>
    <xf numFmtId="199" fontId="24" fillId="0" borderId="9" xfId="609" applyFont="1" applyBorder="1"/>
    <xf numFmtId="199" fontId="24" fillId="0" borderId="19" xfId="609" applyFont="1" applyBorder="1"/>
    <xf numFmtId="201" fontId="24" fillId="0" borderId="0" xfId="609" applyNumberFormat="1" applyFont="1" applyFill="1" applyBorder="1" applyAlignment="1">
      <alignment horizontal="center"/>
    </xf>
    <xf numFmtId="199" fontId="24" fillId="0" borderId="0" xfId="609" applyFont="1" applyFill="1" applyBorder="1"/>
    <xf numFmtId="199" fontId="107" fillId="6" borderId="70" xfId="619" applyFont="1" applyFill="1" applyBorder="1" applyAlignment="1">
      <alignment horizontal="left" wrapText="1"/>
    </xf>
    <xf numFmtId="169" fontId="59" fillId="0" borderId="1" xfId="51" applyNumberFormat="1" applyFont="1" applyFill="1" applyBorder="1"/>
    <xf numFmtId="182" fontId="53" fillId="0" borderId="1" xfId="51" applyNumberFormat="1" applyFont="1" applyFill="1" applyBorder="1"/>
    <xf numFmtId="172" fontId="16" fillId="0" borderId="52" xfId="52" applyNumberFormat="1" applyFill="1" applyBorder="1"/>
    <xf numFmtId="199" fontId="21" fillId="0" borderId="4" xfId="20" applyFont="1" applyBorder="1"/>
    <xf numFmtId="199" fontId="21" fillId="0" borderId="4" xfId="20" applyFont="1" applyFill="1" applyBorder="1"/>
    <xf numFmtId="168" fontId="21" fillId="0" borderId="0" xfId="20" applyNumberFormat="1" applyFont="1"/>
    <xf numFmtId="2" fontId="21" fillId="0" borderId="4" xfId="21" applyNumberFormat="1" applyFont="1" applyFill="1" applyBorder="1" applyAlignment="1"/>
    <xf numFmtId="172" fontId="21" fillId="0" borderId="4" xfId="21" applyNumberFormat="1" applyFont="1" applyFill="1" applyBorder="1" applyAlignment="1"/>
    <xf numFmtId="199" fontId="21" fillId="0" borderId="0" xfId="41" applyFont="1" applyFill="1" applyBorder="1" applyAlignment="1"/>
    <xf numFmtId="172" fontId="22" fillId="0" borderId="4" xfId="21" applyNumberFormat="1" applyFill="1" applyBorder="1" applyAlignment="1"/>
    <xf numFmtId="2" fontId="22" fillId="0" borderId="4" xfId="21" applyNumberFormat="1" applyBorder="1" applyAlignment="1"/>
    <xf numFmtId="2" fontId="22" fillId="0" borderId="0" xfId="21" applyNumberFormat="1" applyAlignment="1"/>
    <xf numFmtId="1" fontId="21" fillId="0" borderId="69" xfId="20" applyNumberFormat="1" applyBorder="1" applyAlignment="1">
      <alignment horizontal="left"/>
    </xf>
    <xf numFmtId="1" fontId="21" fillId="0" borderId="42" xfId="20" applyNumberFormat="1" applyBorder="1" applyAlignment="1">
      <alignment horizontal="left"/>
    </xf>
    <xf numFmtId="1" fontId="21" fillId="0" borderId="42" xfId="18" applyNumberFormat="1" applyFont="1" applyFill="1" applyBorder="1" applyAlignment="1">
      <alignment horizontal="left"/>
    </xf>
    <xf numFmtId="1" fontId="21" fillId="0" borderId="30" xfId="18" applyNumberFormat="1" applyFont="1" applyFill="1" applyBorder="1" applyAlignment="1">
      <alignment horizontal="left"/>
    </xf>
    <xf numFmtId="1" fontId="60" fillId="10" borderId="3" xfId="18" applyNumberFormat="1" applyFont="1" applyFill="1" applyBorder="1"/>
    <xf numFmtId="1" fontId="5" fillId="0" borderId="4" xfId="609" applyNumberFormat="1" applyBorder="1" applyAlignment="1">
      <alignment horizontal="center"/>
    </xf>
    <xf numFmtId="2" fontId="24" fillId="0" borderId="0" xfId="21" applyNumberFormat="1" applyFont="1" applyFill="1" applyAlignment="1"/>
    <xf numFmtId="2" fontId="22" fillId="0" borderId="0" xfId="19" applyNumberFormat="1" applyFill="1"/>
    <xf numFmtId="2" fontId="0" fillId="0" borderId="0" xfId="0" applyNumberFormat="1" applyFill="1"/>
    <xf numFmtId="2" fontId="24" fillId="0" borderId="0" xfId="21" applyNumberFormat="1" applyFont="1" applyAlignment="1"/>
    <xf numFmtId="2" fontId="21" fillId="2" borderId="4" xfId="21" applyNumberFormat="1" applyFont="1" applyFill="1" applyBorder="1" applyAlignment="1"/>
    <xf numFmtId="2" fontId="21" fillId="2" borderId="4" xfId="21" applyNumberFormat="1" applyFont="1" applyFill="1" applyBorder="1" applyAlignment="1">
      <alignment horizontal="center" vertical="center" wrapText="1"/>
    </xf>
    <xf numFmtId="2" fontId="21" fillId="0" borderId="0" xfId="0" applyNumberFormat="1" applyFont="1" applyFill="1"/>
    <xf numFmtId="2" fontId="21" fillId="0" borderId="4" xfId="21" applyNumberFormat="1" applyFont="1" applyBorder="1" applyAlignment="1"/>
    <xf numFmtId="2" fontId="21" fillId="0" borderId="4" xfId="21" applyNumberFormat="1" applyFont="1" applyBorder="1" applyAlignment="1">
      <alignment horizontal="center"/>
    </xf>
    <xf numFmtId="2" fontId="21" fillId="0" borderId="0" xfId="19" applyNumberFormat="1" applyFont="1" applyFill="1"/>
    <xf numFmtId="2" fontId="21" fillId="0" borderId="0" xfId="21" applyNumberFormat="1" applyFont="1" applyAlignment="1"/>
    <xf numFmtId="2" fontId="24" fillId="0" borderId="4" xfId="21" applyNumberFormat="1" applyFont="1" applyFill="1" applyBorder="1" applyAlignment="1"/>
    <xf numFmtId="2" fontId="24" fillId="0" borderId="4" xfId="21" applyNumberFormat="1" applyFont="1" applyFill="1" applyBorder="1" applyAlignment="1">
      <alignment horizontal="center" vertical="center" wrapText="1"/>
    </xf>
    <xf numFmtId="2" fontId="24" fillId="0" borderId="4" xfId="21" applyNumberFormat="1" applyFont="1" applyFill="1" applyBorder="1" applyAlignment="1">
      <alignment wrapText="1"/>
    </xf>
    <xf numFmtId="2" fontId="24" fillId="0" borderId="0" xfId="21" applyNumberFormat="1" applyFont="1" applyFill="1" applyBorder="1" applyAlignment="1">
      <alignment horizontal="center" wrapText="1"/>
    </xf>
    <xf numFmtId="2" fontId="24" fillId="0" borderId="0" xfId="21" applyNumberFormat="1" applyFont="1" applyFill="1" applyBorder="1" applyAlignment="1"/>
    <xf numFmtId="2" fontId="38" fillId="0" borderId="0" xfId="14" applyNumberFormat="1" applyFill="1" applyBorder="1" applyAlignment="1" applyProtection="1"/>
    <xf numFmtId="2" fontId="24" fillId="0" borderId="18" xfId="21" applyNumberFormat="1" applyFont="1" applyFill="1" applyBorder="1" applyAlignment="1"/>
    <xf numFmtId="2" fontId="21" fillId="0" borderId="9" xfId="21" applyNumberFormat="1" applyFont="1" applyFill="1" applyBorder="1" applyAlignment="1"/>
    <xf numFmtId="2" fontId="21" fillId="0" borderId="9" xfId="21" applyNumberFormat="1" applyFont="1" applyBorder="1" applyAlignment="1"/>
    <xf numFmtId="2" fontId="21" fillId="0" borderId="10" xfId="21" applyNumberFormat="1" applyFont="1" applyBorder="1" applyAlignment="1"/>
    <xf numFmtId="2" fontId="21" fillId="0" borderId="19" xfId="21" applyNumberFormat="1" applyFont="1" applyFill="1" applyBorder="1" applyAlignment="1"/>
    <xf numFmtId="2" fontId="21" fillId="0" borderId="0" xfId="21" applyNumberFormat="1" applyFont="1" applyFill="1" applyBorder="1" applyAlignment="1"/>
    <xf numFmtId="2" fontId="21" fillId="0" borderId="0" xfId="21" applyNumberFormat="1" applyFont="1" applyBorder="1" applyAlignment="1"/>
    <xf numFmtId="2" fontId="21" fillId="0" borderId="6" xfId="21" applyNumberFormat="1" applyFont="1" applyBorder="1" applyAlignment="1"/>
    <xf numFmtId="2" fontId="21" fillId="0" borderId="20" xfId="21" applyNumberFormat="1" applyFont="1" applyFill="1" applyBorder="1" applyAlignment="1"/>
    <xf numFmtId="2" fontId="21" fillId="0" borderId="7" xfId="21" applyNumberFormat="1" applyFont="1" applyFill="1" applyBorder="1" applyAlignment="1"/>
    <xf numFmtId="2" fontId="21" fillId="0" borderId="7" xfId="21" applyNumberFormat="1" applyFont="1" applyBorder="1" applyAlignment="1"/>
    <xf numFmtId="2" fontId="21" fillId="0" borderId="8" xfId="21" applyNumberFormat="1" applyFont="1" applyBorder="1" applyAlignment="1"/>
    <xf numFmtId="2" fontId="24" fillId="0" borderId="0" xfId="0" applyNumberFormat="1" applyFont="1"/>
    <xf numFmtId="2" fontId="24" fillId="0" borderId="24" xfId="21" applyNumberFormat="1" applyFont="1" applyFill="1" applyBorder="1" applyAlignment="1"/>
    <xf numFmtId="2" fontId="21" fillId="0" borderId="39" xfId="21" applyNumberFormat="1" applyFont="1" applyFill="1" applyBorder="1" applyAlignment="1"/>
    <xf numFmtId="2" fontId="21" fillId="0" borderId="0" xfId="21" applyNumberFormat="1" applyFont="1" applyBorder="1" applyAlignment="1">
      <alignment horizontal="center"/>
    </xf>
    <xf numFmtId="2" fontId="21" fillId="0" borderId="19" xfId="21" applyNumberFormat="1" applyFont="1" applyFill="1" applyBorder="1" applyAlignment="1">
      <alignment wrapText="1"/>
    </xf>
    <xf numFmtId="199" fontId="58" fillId="6" borderId="10" xfId="19" applyFont="1" applyFill="1" applyBorder="1" applyAlignment="1">
      <alignment horizontal="center" wrapText="1"/>
    </xf>
    <xf numFmtId="199" fontId="58" fillId="6" borderId="8" xfId="19" applyFont="1" applyFill="1" applyBorder="1" applyAlignment="1">
      <alignment horizontal="center" wrapText="1"/>
    </xf>
    <xf numFmtId="199" fontId="58" fillId="0" borderId="30" xfId="19" applyFont="1" applyBorder="1"/>
    <xf numFmtId="199" fontId="58" fillId="8" borderId="8" xfId="19" applyFont="1" applyFill="1" applyBorder="1"/>
    <xf numFmtId="2" fontId="21" fillId="0" borderId="8" xfId="19" applyNumberFormat="1" applyFont="1" applyFill="1" applyBorder="1" applyAlignment="1">
      <alignment horizontal="center"/>
    </xf>
    <xf numFmtId="2" fontId="21" fillId="0" borderId="8" xfId="19" applyNumberFormat="1" applyFont="1" applyFill="1" applyBorder="1"/>
    <xf numFmtId="199" fontId="58" fillId="0" borderId="8" xfId="19" applyFont="1" applyFill="1" applyBorder="1"/>
    <xf numFmtId="199" fontId="41" fillId="0" borderId="8" xfId="19" applyFont="1" applyBorder="1" applyAlignment="1">
      <alignment horizontal="center"/>
    </xf>
    <xf numFmtId="168" fontId="21" fillId="0" borderId="8" xfId="19" applyNumberFormat="1" applyFont="1" applyFill="1" applyBorder="1" applyAlignment="1">
      <alignment horizontal="center"/>
    </xf>
    <xf numFmtId="169" fontId="21" fillId="0" borderId="8" xfId="19" applyNumberFormat="1" applyFont="1" applyFill="1" applyBorder="1" applyAlignment="1">
      <alignment horizontal="center"/>
    </xf>
    <xf numFmtId="199" fontId="41" fillId="0" borderId="30" xfId="19" applyFont="1" applyBorder="1"/>
    <xf numFmtId="199" fontId="41" fillId="0" borderId="8" xfId="19" applyFont="1" applyBorder="1"/>
    <xf numFmtId="172" fontId="21" fillId="0" borderId="8" xfId="19" applyNumberFormat="1" applyFont="1" applyFill="1" applyBorder="1" applyAlignment="1">
      <alignment horizontal="center"/>
    </xf>
    <xf numFmtId="199" fontId="41" fillId="57" borderId="30" xfId="19" applyFont="1" applyFill="1" applyBorder="1"/>
    <xf numFmtId="199" fontId="41" fillId="57" borderId="8" xfId="19" applyFont="1" applyFill="1" applyBorder="1"/>
    <xf numFmtId="199" fontId="41" fillId="57" borderId="8" xfId="19" applyFont="1" applyFill="1" applyBorder="1" applyAlignment="1">
      <alignment horizontal="center"/>
    </xf>
    <xf numFmtId="2" fontId="21" fillId="57" borderId="8" xfId="19" applyNumberFormat="1" applyFont="1" applyFill="1" applyBorder="1" applyAlignment="1">
      <alignment horizontal="center"/>
    </xf>
    <xf numFmtId="168" fontId="21" fillId="57" borderId="8" xfId="19" applyNumberFormat="1" applyFont="1" applyFill="1" applyBorder="1" applyAlignment="1">
      <alignment horizontal="center"/>
    </xf>
    <xf numFmtId="167" fontId="21" fillId="0" borderId="8" xfId="19" applyNumberFormat="1" applyFont="1" applyFill="1" applyBorder="1" applyAlignment="1">
      <alignment horizontal="center"/>
    </xf>
    <xf numFmtId="170" fontId="21" fillId="0" borderId="8" xfId="19" applyNumberFormat="1" applyFont="1" applyFill="1" applyBorder="1" applyAlignment="1">
      <alignment horizontal="center"/>
    </xf>
    <xf numFmtId="171" fontId="21" fillId="0" borderId="8" xfId="19" applyNumberFormat="1" applyFont="1" applyFill="1" applyBorder="1" applyAlignment="1">
      <alignment horizontal="center"/>
    </xf>
    <xf numFmtId="199" fontId="41" fillId="8" borderId="8" xfId="19" applyFont="1" applyFill="1" applyBorder="1" applyAlignment="1">
      <alignment horizontal="center"/>
    </xf>
    <xf numFmtId="169" fontId="21" fillId="0" borderId="8" xfId="19" applyNumberFormat="1" applyFont="1" applyFill="1" applyBorder="1"/>
    <xf numFmtId="168" fontId="21" fillId="0" borderId="8" xfId="19" applyNumberFormat="1" applyFont="1" applyFill="1" applyBorder="1"/>
    <xf numFmtId="2" fontId="21" fillId="0" borderId="4" xfId="0" applyNumberFormat="1" applyFont="1" applyBorder="1" applyAlignment="1">
      <alignment horizontal="center" vertical="top" wrapText="1"/>
    </xf>
    <xf numFmtId="2" fontId="21" fillId="0" borderId="4" xfId="0" applyNumberFormat="1" applyFont="1" applyBorder="1" applyAlignment="1">
      <alignment vertical="top" wrapText="1"/>
    </xf>
    <xf numFmtId="2" fontId="24" fillId="0" borderId="0" xfId="0" applyNumberFormat="1" applyFont="1" applyFill="1"/>
    <xf numFmtId="2" fontId="95" fillId="0" borderId="0" xfId="0" applyNumberFormat="1" applyFont="1"/>
    <xf numFmtId="2" fontId="24" fillId="0" borderId="0" xfId="0" applyNumberFormat="1" applyFont="1" applyAlignment="1">
      <alignment horizontal="center"/>
    </xf>
    <xf numFmtId="2" fontId="24" fillId="0" borderId="0" xfId="0" applyNumberFormat="1" applyFont="1" applyAlignment="1">
      <alignment horizontal="left"/>
    </xf>
    <xf numFmtId="2" fontId="38" fillId="0" borderId="0" xfId="14" applyNumberFormat="1" applyAlignment="1" applyProtection="1">
      <alignment horizontal="left" indent="6"/>
    </xf>
    <xf numFmtId="2" fontId="0" fillId="0" borderId="0" xfId="0" applyNumberFormat="1" applyFill="1" applyBorder="1"/>
    <xf numFmtId="2" fontId="24" fillId="0" borderId="0" xfId="0" applyNumberFormat="1" applyFont="1" applyAlignment="1">
      <alignment horizontal="left" indent="6"/>
    </xf>
    <xf numFmtId="2" fontId="21" fillId="0" borderId="4" xfId="0" applyNumberFormat="1" applyFont="1" applyBorder="1"/>
    <xf numFmtId="2" fontId="24" fillId="0" borderId="0" xfId="0" applyNumberFormat="1" applyFont="1" applyFill="1" applyBorder="1" applyAlignment="1">
      <alignment horizontal="center" vertical="top" wrapText="1"/>
    </xf>
    <xf numFmtId="2" fontId="24" fillId="0" borderId="4" xfId="0" applyNumberFormat="1" applyFont="1" applyBorder="1"/>
    <xf numFmtId="2" fontId="24" fillId="0" borderId="4" xfId="0" applyNumberFormat="1" applyFont="1" applyBorder="1" applyAlignment="1">
      <alignment wrapText="1"/>
    </xf>
    <xf numFmtId="2" fontId="55" fillId="0" borderId="0" xfId="0" applyNumberFormat="1" applyFont="1" applyFill="1" applyBorder="1" applyAlignment="1">
      <alignment horizontal="center"/>
    </xf>
    <xf numFmtId="2" fontId="21" fillId="0" borderId="24" xfId="0" applyNumberFormat="1" applyFont="1" applyBorder="1" applyAlignment="1">
      <alignment vertical="top" wrapText="1"/>
    </xf>
    <xf numFmtId="2" fontId="21" fillId="0" borderId="0" xfId="0" applyNumberFormat="1" applyFont="1" applyFill="1" applyBorder="1" applyAlignment="1">
      <alignment horizontal="center" vertical="top" wrapText="1"/>
    </xf>
    <xf numFmtId="2" fontId="37" fillId="6" borderId="28" xfId="0" applyNumberFormat="1" applyFont="1" applyFill="1" applyBorder="1" applyAlignment="1">
      <alignment vertical="top" wrapText="1"/>
    </xf>
    <xf numFmtId="2" fontId="37" fillId="6" borderId="29" xfId="0" applyNumberFormat="1" applyFont="1" applyFill="1" applyBorder="1" applyAlignment="1">
      <alignment horizontal="center" vertical="top" wrapText="1"/>
    </xf>
    <xf numFmtId="2" fontId="50" fillId="0" borderId="30" xfId="0" applyNumberFormat="1" applyFont="1" applyBorder="1" applyAlignment="1">
      <alignment vertical="top" wrapText="1"/>
    </xf>
    <xf numFmtId="2" fontId="20" fillId="0" borderId="8" xfId="0" applyNumberFormat="1" applyFont="1" applyBorder="1" applyAlignment="1">
      <alignment horizontal="center" vertical="top" wrapText="1"/>
    </xf>
    <xf numFmtId="2" fontId="20" fillId="0" borderId="8" xfId="0" applyNumberFormat="1" applyFont="1" applyBorder="1" applyAlignment="1">
      <alignment vertical="top" wrapText="1"/>
    </xf>
    <xf numFmtId="2" fontId="20" fillId="0" borderId="30" xfId="0" applyNumberFormat="1" applyFont="1" applyBorder="1" applyAlignment="1">
      <alignment vertical="top" wrapText="1"/>
    </xf>
    <xf numFmtId="2" fontId="21" fillId="0" borderId="0" xfId="0" applyNumberFormat="1" applyFont="1" applyFill="1" applyBorder="1" applyAlignment="1">
      <alignment vertical="top" wrapText="1"/>
    </xf>
    <xf numFmtId="2" fontId="21" fillId="0" borderId="0" xfId="18" applyNumberFormat="1"/>
    <xf numFmtId="0" fontId="52" fillId="0" borderId="0" xfId="896">
      <alignment vertical="top"/>
    </xf>
    <xf numFmtId="0" fontId="110" fillId="0" borderId="0" xfId="896" applyFont="1" applyAlignment="1">
      <alignment wrapText="1"/>
    </xf>
    <xf numFmtId="0" fontId="110" fillId="0" borderId="0" xfId="896" applyFont="1" applyAlignment="1">
      <alignment horizontal="center" vertical="center" textRotation="180"/>
    </xf>
    <xf numFmtId="169" fontId="52" fillId="0" borderId="0" xfId="896" applyNumberFormat="1">
      <alignment vertical="top"/>
    </xf>
    <xf numFmtId="2" fontId="52" fillId="0" borderId="74" xfId="896" applyNumberFormat="1" applyBorder="1">
      <alignment vertical="top"/>
    </xf>
    <xf numFmtId="0" fontId="52" fillId="0" borderId="74" xfId="896" applyBorder="1">
      <alignment vertical="top"/>
    </xf>
    <xf numFmtId="199" fontId="21" fillId="0" borderId="74" xfId="41" applyFont="1" applyFill="1" applyBorder="1" applyAlignment="1"/>
    <xf numFmtId="199" fontId="21" fillId="0" borderId="74" xfId="41" applyFont="1" applyFill="1" applyBorder="1" applyAlignment="1">
      <alignment horizontal="center"/>
    </xf>
    <xf numFmtId="199" fontId="21" fillId="59" borderId="74" xfId="41" quotePrefix="1" applyFont="1" applyFill="1" applyBorder="1" applyAlignment="1">
      <alignment horizontal="center" vertical="center" wrapText="1"/>
    </xf>
    <xf numFmtId="199" fontId="21" fillId="59" borderId="74" xfId="41" applyFont="1" applyFill="1" applyBorder="1" applyAlignment="1">
      <alignment horizontal="center" vertical="center"/>
    </xf>
    <xf numFmtId="0" fontId="21" fillId="0" borderId="4" xfId="609" applyNumberFormat="1" applyFont="1" applyBorder="1"/>
    <xf numFmtId="2" fontId="52" fillId="0" borderId="0" xfId="896" applyNumberFormat="1">
      <alignment vertical="top"/>
    </xf>
    <xf numFmtId="169" fontId="24" fillId="0" borderId="7" xfId="18" applyNumberFormat="1" applyFont="1" applyBorder="1" applyAlignment="1">
      <alignment horizontal="center"/>
    </xf>
    <xf numFmtId="169" fontId="21" fillId="10" borderId="74" xfId="899" applyNumberFormat="1" applyFill="1" applyBorder="1"/>
    <xf numFmtId="172" fontId="5" fillId="0" borderId="4" xfId="609" applyNumberFormat="1" applyBorder="1" applyAlignment="1"/>
    <xf numFmtId="171" fontId="21" fillId="0" borderId="0" xfId="899" applyNumberFormat="1" applyFill="1"/>
    <xf numFmtId="179" fontId="21" fillId="0" borderId="74" xfId="899" applyNumberFormat="1" applyBorder="1"/>
    <xf numFmtId="172" fontId="21" fillId="10" borderId="4" xfId="20" applyNumberFormat="1" applyFont="1" applyFill="1" applyBorder="1"/>
    <xf numFmtId="195" fontId="59" fillId="0" borderId="70" xfId="619" applyNumberFormat="1" applyFont="1" applyBorder="1" applyAlignment="1">
      <alignment horizontal="center" vertical="center" wrapText="1"/>
    </xf>
    <xf numFmtId="195" fontId="59" fillId="0" borderId="70" xfId="619" applyNumberFormat="1" applyFont="1" applyBorder="1" applyAlignment="1">
      <alignment horizontal="center" wrapText="1"/>
    </xf>
    <xf numFmtId="203" fontId="59" fillId="0" borderId="70" xfId="619" applyNumberFormat="1" applyFont="1" applyBorder="1" applyAlignment="1">
      <alignment horizontal="center" wrapText="1"/>
    </xf>
    <xf numFmtId="199" fontId="38" fillId="0" borderId="0" xfId="14" quotePrefix="1" applyFill="1" applyAlignment="1" applyProtection="1"/>
    <xf numFmtId="199" fontId="0" fillId="0" borderId="0" xfId="0" quotePrefix="1"/>
    <xf numFmtId="199" fontId="38" fillId="0" borderId="0" xfId="14" quotePrefix="1" applyAlignment="1" applyProtection="1"/>
    <xf numFmtId="199" fontId="24" fillId="0" borderId="23" xfId="323" applyFont="1" applyBorder="1" applyAlignment="1">
      <alignment horizontal="center" vertical="center" textRotation="90"/>
    </xf>
    <xf numFmtId="199" fontId="24" fillId="0" borderId="40" xfId="323" applyFont="1" applyBorder="1" applyAlignment="1">
      <alignment horizontal="center" vertical="center" textRotation="90"/>
    </xf>
    <xf numFmtId="199" fontId="24" fillId="0" borderId="63" xfId="323" applyFont="1" applyBorder="1" applyAlignment="1">
      <alignment horizontal="center" vertical="center" textRotation="90"/>
    </xf>
    <xf numFmtId="199" fontId="21" fillId="0" borderId="0" xfId="20" applyFont="1" applyAlignment="1">
      <alignment vertical="center" wrapText="1"/>
    </xf>
    <xf numFmtId="199" fontId="21" fillId="0" borderId="0" xfId="0" applyFont="1" applyAlignment="1">
      <alignment vertical="center" wrapText="1"/>
    </xf>
    <xf numFmtId="199" fontId="21" fillId="0" borderId="0" xfId="20" applyFont="1" applyAlignment="1">
      <alignment wrapText="1"/>
    </xf>
    <xf numFmtId="199" fontId="21" fillId="0" borderId="0" xfId="20" applyFont="1" applyFill="1" applyAlignment="1">
      <alignment wrapText="1"/>
    </xf>
    <xf numFmtId="199" fontId="24" fillId="0" borderId="66" xfId="323" applyFont="1" applyBorder="1" applyAlignment="1">
      <alignment horizontal="center"/>
    </xf>
    <xf numFmtId="199" fontId="24" fillId="0" borderId="19" xfId="323" applyFont="1" applyBorder="1" applyAlignment="1">
      <alignment horizontal="center"/>
    </xf>
    <xf numFmtId="199" fontId="20" fillId="0" borderId="2" xfId="0" applyFont="1" applyBorder="1" applyAlignment="1">
      <alignment horizontal="justify"/>
    </xf>
    <xf numFmtId="199" fontId="0" fillId="0" borderId="2" xfId="0" applyBorder="1" applyAlignment="1"/>
    <xf numFmtId="199" fontId="20" fillId="0" borderId="0" xfId="0" applyFont="1" applyAlignment="1">
      <alignment horizontal="justify"/>
    </xf>
    <xf numFmtId="199" fontId="0" fillId="0" borderId="0" xfId="0" applyAlignment="1"/>
    <xf numFmtId="2" fontId="20" fillId="0" borderId="0" xfId="0" applyNumberFormat="1" applyFont="1" applyAlignment="1">
      <alignment horizontal="justify"/>
    </xf>
    <xf numFmtId="2" fontId="21" fillId="0" borderId="0" xfId="0" applyNumberFormat="1" applyFont="1" applyAlignment="1"/>
    <xf numFmtId="2" fontId="21" fillId="0" borderId="4" xfId="0" applyNumberFormat="1" applyFont="1" applyBorder="1" applyAlignment="1">
      <alignment horizontal="center" vertical="top" wrapText="1"/>
    </xf>
    <xf numFmtId="2" fontId="21" fillId="0" borderId="4" xfId="0" applyNumberFormat="1" applyFont="1" applyBorder="1" applyAlignment="1">
      <alignment vertical="top" wrapText="1"/>
    </xf>
    <xf numFmtId="2" fontId="24" fillId="0" borderId="4" xfId="0" applyNumberFormat="1" applyFont="1" applyBorder="1" applyAlignment="1">
      <alignment horizontal="center"/>
    </xf>
    <xf numFmtId="2" fontId="21" fillId="0" borderId="4" xfId="0" applyNumberFormat="1" applyFont="1" applyBorder="1" applyAlignment="1">
      <alignment horizontal="center"/>
    </xf>
    <xf numFmtId="2" fontId="46" fillId="0" borderId="0" xfId="0" applyNumberFormat="1" applyFont="1" applyAlignment="1">
      <alignment horizontal="justify"/>
    </xf>
    <xf numFmtId="2" fontId="0" fillId="0" borderId="0" xfId="0" applyNumberFormat="1"/>
    <xf numFmtId="2" fontId="20" fillId="0" borderId="0" xfId="0" applyNumberFormat="1" applyFont="1" applyFill="1" applyBorder="1" applyAlignment="1">
      <alignment horizontal="center" vertical="top" wrapText="1"/>
    </xf>
    <xf numFmtId="2" fontId="21" fillId="0" borderId="3" xfId="14" applyNumberFormat="1" applyFont="1" applyBorder="1" applyAlignment="1" applyProtection="1">
      <alignment horizontal="justify"/>
    </xf>
    <xf numFmtId="2" fontId="21" fillId="0" borderId="38" xfId="0" applyNumberFormat="1" applyFont="1" applyBorder="1" applyAlignment="1"/>
    <xf numFmtId="2" fontId="21" fillId="0" borderId="39" xfId="0" applyNumberFormat="1" applyFont="1" applyBorder="1" applyAlignment="1"/>
    <xf numFmtId="2" fontId="46" fillId="0" borderId="33" xfId="0" applyNumberFormat="1" applyFont="1" applyBorder="1" applyAlignment="1">
      <alignment horizontal="justify"/>
    </xf>
    <xf numFmtId="2" fontId="21" fillId="0" borderId="36" xfId="0" applyNumberFormat="1" applyFont="1" applyBorder="1" applyAlignment="1"/>
    <xf numFmtId="2" fontId="21" fillId="0" borderId="37" xfId="0" applyNumberFormat="1" applyFont="1" applyBorder="1" applyAlignment="1"/>
    <xf numFmtId="199" fontId="21" fillId="0" borderId="0" xfId="609" applyFont="1" applyAlignment="1">
      <alignment wrapText="1"/>
    </xf>
    <xf numFmtId="199" fontId="5" fillId="0" borderId="0" xfId="609" applyAlignment="1">
      <alignment wrapText="1"/>
    </xf>
    <xf numFmtId="195" fontId="59" fillId="0" borderId="71" xfId="619" applyNumberFormat="1" applyFont="1" applyBorder="1" applyAlignment="1">
      <alignment horizontal="center" vertical="center" wrapText="1"/>
    </xf>
    <xf numFmtId="195" fontId="59" fillId="0" borderId="72" xfId="619" applyNumberFormat="1" applyFont="1" applyBorder="1" applyAlignment="1">
      <alignment horizontal="center" vertical="center" wrapText="1"/>
    </xf>
    <xf numFmtId="195" fontId="59" fillId="0" borderId="73" xfId="619" applyNumberFormat="1" applyFont="1" applyBorder="1" applyAlignment="1">
      <alignment horizontal="center" vertical="center" wrapText="1"/>
    </xf>
    <xf numFmtId="199" fontId="24" fillId="0" borderId="47" xfId="21" applyFont="1" applyFill="1" applyBorder="1" applyAlignment="1">
      <alignment horizontal="justify" vertical="top" wrapText="1"/>
    </xf>
    <xf numFmtId="199" fontId="24" fillId="0" borderId="48" xfId="21" applyFont="1" applyFill="1" applyBorder="1" applyAlignment="1">
      <alignment horizontal="justify" vertical="top" wrapText="1"/>
    </xf>
    <xf numFmtId="199" fontId="24" fillId="0" borderId="12" xfId="21" applyFont="1" applyFill="1" applyBorder="1" applyAlignment="1">
      <alignment horizontal="justify" vertical="top" wrapText="1"/>
    </xf>
    <xf numFmtId="199" fontId="24" fillId="0" borderId="49" xfId="21" applyFont="1" applyFill="1" applyBorder="1" applyAlignment="1">
      <alignment horizontal="justify" vertical="top" wrapText="1"/>
    </xf>
    <xf numFmtId="199" fontId="24" fillId="5" borderId="47" xfId="21" applyFont="1" applyFill="1" applyBorder="1" applyAlignment="1">
      <alignment horizontal="justify" vertical="top" wrapText="1"/>
    </xf>
    <xf numFmtId="199" fontId="24" fillId="5" borderId="48" xfId="21" applyFont="1" applyFill="1" applyBorder="1" applyAlignment="1">
      <alignment horizontal="justify" vertical="top" wrapText="1"/>
    </xf>
    <xf numFmtId="199" fontId="24" fillId="5" borderId="50" xfId="21" applyFont="1" applyFill="1" applyBorder="1" applyAlignment="1">
      <alignment horizontal="justify" vertical="top" wrapText="1"/>
    </xf>
    <xf numFmtId="199" fontId="24" fillId="5" borderId="49" xfId="21" applyFont="1" applyFill="1" applyBorder="1" applyAlignment="1">
      <alignment horizontal="justify" vertical="top" wrapText="1"/>
    </xf>
    <xf numFmtId="199" fontId="24" fillId="0" borderId="11" xfId="21" applyFont="1" applyFill="1" applyBorder="1" applyAlignment="1">
      <alignment horizontal="justify" vertical="top" wrapText="1"/>
    </xf>
    <xf numFmtId="199" fontId="24" fillId="0" borderId="43" xfId="21" applyFont="1" applyFill="1" applyBorder="1" applyAlignment="1">
      <alignment horizontal="justify" vertical="top" wrapText="1"/>
    </xf>
    <xf numFmtId="199" fontId="24" fillId="0" borderId="13" xfId="21" applyFont="1" applyFill="1" applyBorder="1" applyAlignment="1">
      <alignment horizontal="justify" vertical="top" wrapText="1"/>
    </xf>
    <xf numFmtId="199" fontId="24" fillId="5" borderId="40" xfId="21" applyFont="1" applyFill="1" applyBorder="1" applyAlignment="1">
      <alignment horizontal="justify" vertical="top" wrapText="1"/>
    </xf>
    <xf numFmtId="199" fontId="24" fillId="5" borderId="43" xfId="21" applyFont="1" applyFill="1" applyBorder="1" applyAlignment="1">
      <alignment horizontal="justify" vertical="top" wrapText="1"/>
    </xf>
    <xf numFmtId="199" fontId="24" fillId="5" borderId="41" xfId="21" applyFont="1" applyFill="1" applyBorder="1" applyAlignment="1">
      <alignment horizontal="justify" vertical="top" wrapText="1"/>
    </xf>
    <xf numFmtId="199" fontId="58" fillId="6" borderId="46" xfId="19" applyFont="1" applyFill="1" applyBorder="1" applyAlignment="1">
      <alignment horizontal="center" wrapText="1"/>
    </xf>
    <xf numFmtId="199" fontId="58" fillId="6" borderId="30" xfId="19" applyFont="1" applyFill="1" applyBorder="1" applyAlignment="1">
      <alignment horizontal="center" wrapText="1"/>
    </xf>
    <xf numFmtId="199" fontId="41" fillId="0" borderId="46" xfId="19" applyFont="1" applyBorder="1"/>
    <xf numFmtId="199" fontId="41" fillId="0" borderId="30" xfId="19" applyFont="1" applyBorder="1"/>
    <xf numFmtId="199" fontId="58" fillId="6" borderId="46" xfId="19" applyFont="1" applyFill="1" applyBorder="1" applyAlignment="1">
      <alignment wrapText="1"/>
    </xf>
    <xf numFmtId="199" fontId="58" fillId="6" borderId="30" xfId="19" applyFont="1" applyFill="1" applyBorder="1" applyAlignment="1">
      <alignment wrapText="1"/>
    </xf>
  </cellXfs>
  <cellStyles count="915">
    <cellStyle name="_x0013_" xfId="326"/>
    <cellStyle name="%" xfId="74"/>
    <cellStyle name="20% - Accent1 2" xfId="90"/>
    <cellStyle name="20% - Accent1 2 2" xfId="237"/>
    <cellStyle name="20% - Accent1 2 2 2" xfId="181"/>
    <cellStyle name="20% - Accent1 2 2 3" xfId="283"/>
    <cellStyle name="20% - Accent1 2 3" xfId="378"/>
    <cellStyle name="20% - Accent2 2" xfId="151"/>
    <cellStyle name="20% - Accent2 2 2" xfId="230"/>
    <cellStyle name="20% - Accent2 2 2 2" xfId="210"/>
    <cellStyle name="20% - Accent2 2 2 3" xfId="55"/>
    <cellStyle name="20% - Accent2 2 3" xfId="379"/>
    <cellStyle name="20% - Accent3 2" xfId="291"/>
    <cellStyle name="20% - Accent3 2 2" xfId="228"/>
    <cellStyle name="20% - Accent3 2 2 2" xfId="188"/>
    <cellStyle name="20% - Accent3 2 2 3" xfId="290"/>
    <cellStyle name="20% - Accent3 2 3" xfId="380"/>
    <cellStyle name="20% - Accent4 2" xfId="238"/>
    <cellStyle name="20% - Accent4 2 2" xfId="192"/>
    <cellStyle name="20% - Accent4 2 2 2" xfId="133"/>
    <cellStyle name="20% - Accent4 2 2 3" xfId="268"/>
    <cellStyle name="20% - Accent4 2 3" xfId="381"/>
    <cellStyle name="20% - Accent5 2" xfId="191"/>
    <cellStyle name="20% - Accent5 2 2" xfId="137"/>
    <cellStyle name="20% - Accent5 2 2 2" xfId="256"/>
    <cellStyle name="20% - Accent5 2 2 3" xfId="113"/>
    <cellStyle name="20% - Accent5 2 3" xfId="382"/>
    <cellStyle name="20% - Accent6 2" xfId="302"/>
    <cellStyle name="20% - Accent6 2 2" xfId="173"/>
    <cellStyle name="20% - Accent6 2 2 2" xfId="284"/>
    <cellStyle name="20% - Accent6 2 2 3" xfId="244"/>
    <cellStyle name="20% - Accent6 2 3" xfId="383"/>
    <cellStyle name="40% - Accent1 2" xfId="285"/>
    <cellStyle name="40% - Accent1 2 2" xfId="277"/>
    <cellStyle name="40% - Accent1 2 2 2" xfId="314"/>
    <cellStyle name="40% - Accent1 2 2 3" xfId="299"/>
    <cellStyle name="40% - Accent1 2 3" xfId="384"/>
    <cellStyle name="40% - Accent2 2" xfId="185"/>
    <cellStyle name="40% - Accent2 2 2" xfId="164"/>
    <cellStyle name="40% - Accent2 2 2 2" xfId="182"/>
    <cellStyle name="40% - Accent2 2 2 3" xfId="307"/>
    <cellStyle name="40% - Accent2 2 3" xfId="385"/>
    <cellStyle name="40% - Accent3 2" xfId="240"/>
    <cellStyle name="40% - Accent3 2 2" xfId="71"/>
    <cellStyle name="40% - Accent3 2 2 2" xfId="64"/>
    <cellStyle name="40% - Accent3 2 2 3" xfId="301"/>
    <cellStyle name="40% - Accent3 2 3" xfId="386"/>
    <cellStyle name="40% - Accent4 2" xfId="274"/>
    <cellStyle name="40% - Accent4 2 2" xfId="199"/>
    <cellStyle name="40% - Accent4 2 2 2" xfId="138"/>
    <cellStyle name="40% - Accent4 2 2 3" xfId="300"/>
    <cellStyle name="40% - Accent4 2 3" xfId="387"/>
    <cellStyle name="40% - Accent5 2" xfId="84"/>
    <cellStyle name="40% - Accent5 2 2" xfId="316"/>
    <cellStyle name="40% - Accent5 2 2 2" xfId="72"/>
    <cellStyle name="40% - Accent5 2 2 3" xfId="97"/>
    <cellStyle name="40% - Accent5 2 3" xfId="388"/>
    <cellStyle name="40% - Accent6 2" xfId="88"/>
    <cellStyle name="40% - Accent6 2 2" xfId="147"/>
    <cellStyle name="40% - Accent6 2 2 2" xfId="179"/>
    <cellStyle name="40% - Accent6 2 2 3" xfId="142"/>
    <cellStyle name="40% - Accent6 2 3" xfId="389"/>
    <cellStyle name="5x indented GHG Textfiels" xfId="250"/>
    <cellStyle name="60% - Accent1 2" xfId="202"/>
    <cellStyle name="60% - Accent1 2 2" xfId="203"/>
    <cellStyle name="60% - Accent1 2 2 2" xfId="233"/>
    <cellStyle name="60% - Accent1 2 2 3" xfId="313"/>
    <cellStyle name="60% - Accent1 2 3" xfId="390"/>
    <cellStyle name="60% - Accent2 2" xfId="251"/>
    <cellStyle name="60% - Accent2 2 2" xfId="160"/>
    <cellStyle name="60% - Accent2 2 2 2" xfId="178"/>
    <cellStyle name="60% - Accent2 2 2 3" xfId="152"/>
    <cellStyle name="60% - Accent2 2 3" xfId="391"/>
    <cellStyle name="60% - Accent3 2" xfId="121"/>
    <cellStyle name="60% - Accent3 2 2" xfId="241"/>
    <cellStyle name="60% - Accent3 2 2 2" xfId="296"/>
    <cellStyle name="60% - Accent3 2 2 3" xfId="126"/>
    <cellStyle name="60% - Accent3 2 3" xfId="392"/>
    <cellStyle name="60% - Accent4 2" xfId="111"/>
    <cellStyle name="60% - Accent4 2 2" xfId="282"/>
    <cellStyle name="60% - Accent4 2 2 2" xfId="114"/>
    <cellStyle name="60% - Accent4 2 2 3" xfId="120"/>
    <cellStyle name="60% - Accent4 2 3" xfId="393"/>
    <cellStyle name="60% - Accent5 2" xfId="255"/>
    <cellStyle name="60% - Accent5 2 2" xfId="99"/>
    <cellStyle name="60% - Accent5 2 2 2" xfId="261"/>
    <cellStyle name="60% - Accent5 2 2 3" xfId="273"/>
    <cellStyle name="60% - Accent5 2 3" xfId="394"/>
    <cellStyle name="60% - Accent6 2" xfId="85"/>
    <cellStyle name="60% - Accent6 2 2" xfId="102"/>
    <cellStyle name="60% - Accent6 2 2 2" xfId="112"/>
    <cellStyle name="60% - Accent6 2 2 3" xfId="62"/>
    <cellStyle name="60% - Accent6 2 3" xfId="395"/>
    <cellStyle name="Accent1 2" xfId="172"/>
    <cellStyle name="Accent1 2 2" xfId="207"/>
    <cellStyle name="Accent1 2 2 2" xfId="260"/>
    <cellStyle name="Accent1 2 2 3" xfId="259"/>
    <cellStyle name="Accent1 2 3" xfId="396"/>
    <cellStyle name="Accent2 2" xfId="225"/>
    <cellStyle name="Accent2 2 2" xfId="139"/>
    <cellStyle name="Accent2 2 2 2" xfId="93"/>
    <cellStyle name="Accent2 2 2 3" xfId="65"/>
    <cellStyle name="Accent2 2 3" xfId="397"/>
    <cellStyle name="Accent3 2" xfId="187"/>
    <cellStyle name="Accent3 2 2" xfId="248"/>
    <cellStyle name="Accent3 2 2 2" xfId="115"/>
    <cellStyle name="Accent3 2 2 3" xfId="177"/>
    <cellStyle name="Accent3 2 3" xfId="398"/>
    <cellStyle name="Accent4 2" xfId="108"/>
    <cellStyle name="Accent4 2 2" xfId="124"/>
    <cellStyle name="Accent4 2 2 2" xfId="247"/>
    <cellStyle name="Accent4 2 2 3" xfId="194"/>
    <cellStyle name="Accent4 2 3" xfId="399"/>
    <cellStyle name="Accent5 2" xfId="59"/>
    <cellStyle name="Accent5 2 2" xfId="159"/>
    <cellStyle name="Accent5 2 2 2" xfId="146"/>
    <cellStyle name="Accent5 2 2 3" xfId="174"/>
    <cellStyle name="Accent5 2 3" xfId="400"/>
    <cellStyle name="Accent6 2" xfId="132"/>
    <cellStyle name="Accent6 2 2" xfId="276"/>
    <cellStyle name="Accent6 2 2 2" xfId="63"/>
    <cellStyle name="Accent6 2 2 3" xfId="295"/>
    <cellStyle name="Accent6 2 3" xfId="401"/>
    <cellStyle name="AggblueCels_1x" xfId="92"/>
    <cellStyle name="Bad 2" xfId="270"/>
    <cellStyle name="Bad 2 2" xfId="201"/>
    <cellStyle name="Bad 2 2 2" xfId="214"/>
    <cellStyle name="Bad 2 2 3" xfId="154"/>
    <cellStyle name="Bad 2 3" xfId="402"/>
    <cellStyle name="Bold GHG Numbers (0.00)" xfId="305"/>
    <cellStyle name="Calculation 2" xfId="186"/>
    <cellStyle name="Calculation 2 2" xfId="197"/>
    <cellStyle name="Calculation 2 2 2" xfId="69"/>
    <cellStyle name="Calculation 2 2 2 2" xfId="304"/>
    <cellStyle name="Calculation 2 2 2 3" xfId="216"/>
    <cellStyle name="Calculation 2 3" xfId="176"/>
    <cellStyle name="Calculation 2 3 2" xfId="130"/>
    <cellStyle name="Calculation 2 3 2 2" xfId="229"/>
    <cellStyle name="Calculation 2 3 2 3" xfId="224"/>
    <cellStyle name="Calculation 2 4" xfId="136"/>
    <cellStyle name="Calculation 2 4 2" xfId="128"/>
    <cellStyle name="Calculation 2 4 3" xfId="158"/>
    <cellStyle name="Calculation 2 5" xfId="403"/>
    <cellStyle name="Changed" xfId="1"/>
    <cellStyle name="Changed 2" xfId="885"/>
    <cellStyle name="Changed 3" xfId="901"/>
    <cellStyle name="Check Cell 2" xfId="168"/>
    <cellStyle name="Check Cell 2 2" xfId="107"/>
    <cellStyle name="Check Cell 2 2 2" xfId="89"/>
    <cellStyle name="Check Cell 2 2 3" xfId="200"/>
    <cellStyle name="Check Cell 2 3" xfId="404"/>
    <cellStyle name="ColHeading" xfId="2"/>
    <cellStyle name="ColHeading 2" xfId="886"/>
    <cellStyle name="ColHeading 3" xfId="902"/>
    <cellStyle name="Comma 10" xfId="217"/>
    <cellStyle name="Comma 10 2" xfId="463"/>
    <cellStyle name="Comma 10 2 2" xfId="742"/>
    <cellStyle name="Comma 10 3" xfId="680"/>
    <cellStyle name="Comma 11" xfId="318"/>
    <cellStyle name="Comma 11 2" xfId="468"/>
    <cellStyle name="Comma 11 2 2" xfId="747"/>
    <cellStyle name="Comma 11 3" xfId="685"/>
    <cellStyle name="Comma 12" xfId="436"/>
    <cellStyle name="Comma 13" xfId="505"/>
    <cellStyle name="Comma 13 2" xfId="784"/>
    <cellStyle name="Comma 14" xfId="525"/>
    <cellStyle name="Comma 14 2" xfId="803"/>
    <cellStyle name="Comma 15" xfId="544"/>
    <cellStyle name="Comma 15 2" xfId="822"/>
    <cellStyle name="Comma 16" xfId="579"/>
    <cellStyle name="Comma 16 2" xfId="856"/>
    <cellStyle name="Comma 17" xfId="578"/>
    <cellStyle name="Comma 18" xfId="610"/>
    <cellStyle name="Comma 18 2" xfId="880"/>
    <cellStyle name="Comma 19" xfId="611"/>
    <cellStyle name="Comma 2" xfId="3"/>
    <cellStyle name="Comma 2 2" xfId="82"/>
    <cellStyle name="Comma 2 2 2" xfId="328"/>
    <cellStyle name="Comma 2 2 3" xfId="585"/>
    <cellStyle name="Comma 2 3" xfId="252"/>
    <cellStyle name="Comma 2 3 2" xfId="329"/>
    <cellStyle name="Comma 2 3 3" xfId="586"/>
    <cellStyle name="Comma 2 4" xfId="281"/>
    <cellStyle name="Comma 2 4 2" xfId="330"/>
    <cellStyle name="Comma 2 5" xfId="169"/>
    <cellStyle name="Comma 2 6" xfId="321"/>
    <cellStyle name="Comma 2 6 2" xfId="331"/>
    <cellStyle name="Comma 2 7" xfId="327"/>
    <cellStyle name="Comma 2 8" xfId="584"/>
    <cellStyle name="Comma 2_Menu" xfId="332"/>
    <cellStyle name="Comma 20" xfId="614"/>
    <cellStyle name="Comma 20 2" xfId="651"/>
    <cellStyle name="Comma 21" xfId="616"/>
    <cellStyle name="Comma 22" xfId="613"/>
    <cellStyle name="Comma 23" xfId="648"/>
    <cellStyle name="Comma 24" xfId="909"/>
    <cellStyle name="Comma 25" xfId="914"/>
    <cellStyle name="Comma 26" xfId="905"/>
    <cellStyle name="Comma 27" xfId="913"/>
    <cellStyle name="Comma 28" xfId="907"/>
    <cellStyle name="Comma 3" xfId="4"/>
    <cellStyle name="Comma 3 2" xfId="292"/>
    <cellStyle name="Comma 3 2 2" xfId="334"/>
    <cellStyle name="Comma 3 2 3" xfId="466"/>
    <cellStyle name="Comma 3 2 3 2" xfId="745"/>
    <cellStyle name="Comma 3 2 4" xfId="683"/>
    <cellStyle name="Comma 3 3" xfId="335"/>
    <cellStyle name="Comma 3 4" xfId="336"/>
    <cellStyle name="Comma 3 5" xfId="337"/>
    <cellStyle name="Comma 3 6" xfId="333"/>
    <cellStyle name="Comma 3 7" xfId="405"/>
    <cellStyle name="Comma 3 7 2" xfId="473"/>
    <cellStyle name="Comma 3 7 2 2" xfId="752"/>
    <cellStyle name="Comma 3 7 3" xfId="691"/>
    <cellStyle name="Comma 3 8" xfId="587"/>
    <cellStyle name="Comma 3 8 2" xfId="858"/>
    <cellStyle name="Comma 3 9" xfId="615"/>
    <cellStyle name="Comma 4" xfId="5"/>
    <cellStyle name="Comma 5" xfId="33"/>
    <cellStyle name="Comma 6" xfId="42"/>
    <cellStyle name="Comma 6 2" xfId="438"/>
    <cellStyle name="Comma 6 2 2" xfId="717"/>
    <cellStyle name="Comma 6 3" xfId="653"/>
    <cellStyle name="Comma 7" xfId="46"/>
    <cellStyle name="Comma 7 2" xfId="441"/>
    <cellStyle name="Comma 7 2 2" xfId="720"/>
    <cellStyle name="Comma 7 3" xfId="656"/>
    <cellStyle name="Comma 8" xfId="48"/>
    <cellStyle name="Comma 8 2" xfId="658"/>
    <cellStyle name="Comma 9" xfId="49"/>
    <cellStyle name="Comma0" xfId="6"/>
    <cellStyle name="Comma0 2" xfId="338"/>
    <cellStyle name="Comma2" xfId="7"/>
    <cellStyle name="Cover" xfId="220"/>
    <cellStyle name="Currency 2" xfId="339"/>
    <cellStyle name="Currency0" xfId="8"/>
    <cellStyle name="Currency2" xfId="9"/>
    <cellStyle name="Date" xfId="10"/>
    <cellStyle name="Dezimal [0]_Tfz-Anzahl" xfId="221"/>
    <cellStyle name="Dezimal_Tfz-Anzahl" xfId="70"/>
    <cellStyle name="Euro" xfId="311"/>
    <cellStyle name="Euro 2" xfId="218"/>
    <cellStyle name="Explanatory Text 2" xfId="44"/>
    <cellStyle name="Explanatory Text 2 2" xfId="103"/>
    <cellStyle name="Explanatory Text 3" xfId="911"/>
    <cellStyle name="Fixed" xfId="11"/>
    <cellStyle name="Good 2" xfId="219"/>
    <cellStyle name="Good 2 2" xfId="253"/>
    <cellStyle name="Good 2 2 2" xfId="264"/>
    <cellStyle name="Good 2 2 3" xfId="57"/>
    <cellStyle name="Good 2 3" xfId="407"/>
    <cellStyle name="Guesses" xfId="12"/>
    <cellStyle name="Heading" xfId="13"/>
    <cellStyle name="Heading 1 2" xfId="297"/>
    <cellStyle name="Heading 1 3" xfId="581"/>
    <cellStyle name="Heading 1 4" xfId="888"/>
    <cellStyle name="Heading 2 2" xfId="118"/>
    <cellStyle name="Heading 2 3" xfId="582"/>
    <cellStyle name="Heading 2 4" xfId="889"/>
    <cellStyle name="Heading 3 2" xfId="79"/>
    <cellStyle name="Heading 4 2" xfId="80"/>
    <cellStyle name="Heading 5" xfId="78"/>
    <cellStyle name="Heading 6" xfId="887"/>
    <cellStyle name="Heading 7" xfId="903"/>
    <cellStyle name="Hyperlink" xfId="14" builtinId="8"/>
    <cellStyle name="Hyperlink 10" xfId="890"/>
    <cellStyle name="Hyperlink 11" xfId="897"/>
    <cellStyle name="Hyperlink 12" xfId="900"/>
    <cellStyle name="Hyperlink 2" xfId="15"/>
    <cellStyle name="Hyperlink 2 2" xfId="40"/>
    <cellStyle name="Hyperlink 2 3" xfId="904"/>
    <cellStyle name="Hyperlink 3" xfId="35"/>
    <cellStyle name="Hyperlink 3 2" xfId="104"/>
    <cellStyle name="Hyperlink 4" xfId="148"/>
    <cellStyle name="Hyperlink 5" xfId="265"/>
    <cellStyle name="Hyperlink 5 2" xfId="588"/>
    <cellStyle name="Hyperlink 6" xfId="325"/>
    <cellStyle name="Hyperlink 7" xfId="431"/>
    <cellStyle name="Hyperlink 8" xfId="513"/>
    <cellStyle name="Hyperlink 9" xfId="883"/>
    <cellStyle name="Input 2" xfId="266"/>
    <cellStyle name="Input 2 2" xfId="77"/>
    <cellStyle name="Input 2 2 2" xfId="223"/>
    <cellStyle name="Input 2 2 2 2" xfId="131"/>
    <cellStyle name="Input 2 2 2 3" xfId="209"/>
    <cellStyle name="Input 2 3" xfId="73"/>
    <cellStyle name="Input 2 3 2" xfId="94"/>
    <cellStyle name="Input 2 3 2 2" xfId="167"/>
    <cellStyle name="Input 2 3 2 3" xfId="60"/>
    <cellStyle name="Input 2 4" xfId="143"/>
    <cellStyle name="Input 2 4 2" xfId="289"/>
    <cellStyle name="Input 2 4 3" xfId="68"/>
    <cellStyle name="Input 2 5" xfId="408"/>
    <cellStyle name="InputCells12_BBorder 2" xfId="16"/>
    <cellStyle name="Linked Cell 2" xfId="232"/>
    <cellStyle name="Menu" xfId="312"/>
    <cellStyle name="Milliers [0]_03tabmat" xfId="309"/>
    <cellStyle name="Milliers_03tabmat" xfId="155"/>
    <cellStyle name="Monétaire [0]_03tabmat" xfId="66"/>
    <cellStyle name="Monétaire_03tabmat" xfId="83"/>
    <cellStyle name="N+(X)" xfId="17"/>
    <cellStyle name="Neutral 2" xfId="105"/>
    <cellStyle name="Neutral 2 2" xfId="127"/>
    <cellStyle name="Neutral 2 2 2" xfId="135"/>
    <cellStyle name="Neutral 2 2 3" xfId="308"/>
    <cellStyle name="Neutral 2 3" xfId="409"/>
    <cellStyle name="Normal" xfId="0" builtinId="0"/>
    <cellStyle name="Normal 10" xfId="50"/>
    <cellStyle name="Normal 10 10" xfId="660"/>
    <cellStyle name="Normal 10 11" xfId="893"/>
    <cellStyle name="Normal 10 2" xfId="171"/>
    <cellStyle name="Normal 10 2 2" xfId="184"/>
    <cellStyle name="Normal 10 2 2 2" xfId="417"/>
    <cellStyle name="Normal 10 2 2 2 2" xfId="480"/>
    <cellStyle name="Normal 10 2 2 2 2 2" xfId="759"/>
    <cellStyle name="Normal 10 2 2 2 3" xfId="698"/>
    <cellStyle name="Normal 10 2 2 3" xfId="458"/>
    <cellStyle name="Normal 10 2 2 3 2" xfId="737"/>
    <cellStyle name="Normal 10 2 2 4" xfId="591"/>
    <cellStyle name="Normal 10 2 2 4 2" xfId="861"/>
    <cellStyle name="Normal 10 2 2 5" xfId="619"/>
    <cellStyle name="Normal 10 2 2 6" xfId="675"/>
    <cellStyle name="Normal 10 2 3" xfId="420"/>
    <cellStyle name="Normal 10 2 3 2" xfId="483"/>
    <cellStyle name="Normal 10 2 3 2 2" xfId="762"/>
    <cellStyle name="Normal 10 2 3 3" xfId="701"/>
    <cellStyle name="Normal 10 2 4" xfId="456"/>
    <cellStyle name="Normal 10 2 4 2" xfId="735"/>
    <cellStyle name="Normal 10 2 5" xfId="590"/>
    <cellStyle name="Normal 10 2 5 2" xfId="860"/>
    <cellStyle name="Normal 10 2 6" xfId="618"/>
    <cellStyle name="Normal 10 2 7" xfId="673"/>
    <cellStyle name="Normal 10 3" xfId="95"/>
    <cellStyle name="Normal 10 3 2" xfId="193"/>
    <cellStyle name="Normal 10 3 2 2" xfId="419"/>
    <cellStyle name="Normal 10 3 2 2 2" xfId="482"/>
    <cellStyle name="Normal 10 3 2 2 2 2" xfId="761"/>
    <cellStyle name="Normal 10 3 2 2 3" xfId="700"/>
    <cellStyle name="Normal 10 3 2 3" xfId="459"/>
    <cellStyle name="Normal 10 3 2 3 2" xfId="738"/>
    <cellStyle name="Normal 10 3 2 4" xfId="593"/>
    <cellStyle name="Normal 10 3 2 4 2" xfId="863"/>
    <cellStyle name="Normal 10 3 2 5" xfId="621"/>
    <cellStyle name="Normal 10 3 2 6" xfId="676"/>
    <cellStyle name="Normal 10 3 3" xfId="427"/>
    <cellStyle name="Normal 10 3 3 2" xfId="490"/>
    <cellStyle name="Normal 10 3 3 2 2" xfId="769"/>
    <cellStyle name="Normal 10 3 3 3" xfId="708"/>
    <cellStyle name="Normal 10 3 4" xfId="450"/>
    <cellStyle name="Normal 10 3 4 2" xfId="729"/>
    <cellStyle name="Normal 10 3 5" xfId="592"/>
    <cellStyle name="Normal 10 3 5 2" xfId="862"/>
    <cellStyle name="Normal 10 3 6" xfId="620"/>
    <cellStyle name="Normal 10 3 7" xfId="667"/>
    <cellStyle name="Normal 10 4" xfId="161"/>
    <cellStyle name="Normal 10 4 2" xfId="406"/>
    <cellStyle name="Normal 10 4 2 2" xfId="474"/>
    <cellStyle name="Normal 10 4 2 2 2" xfId="753"/>
    <cellStyle name="Normal 10 4 2 3" xfId="692"/>
    <cellStyle name="Normal 10 4 3" xfId="454"/>
    <cellStyle name="Normal 10 4 3 2" xfId="733"/>
    <cellStyle name="Normal 10 4 4" xfId="594"/>
    <cellStyle name="Normal 10 4 4 2" xfId="864"/>
    <cellStyle name="Normal 10 4 5" xfId="622"/>
    <cellStyle name="Normal 10 4 6" xfId="671"/>
    <cellStyle name="Normal 10 5" xfId="129"/>
    <cellStyle name="Normal 10 5 2" xfId="453"/>
    <cellStyle name="Normal 10 5 2 2" xfId="732"/>
    <cellStyle name="Normal 10 5 3" xfId="670"/>
    <cellStyle name="Normal 10 6" xfId="323"/>
    <cellStyle name="Normal 10 7" xfId="410"/>
    <cellStyle name="Normal 10 7 2" xfId="475"/>
    <cellStyle name="Normal 10 7 2 2" xfId="754"/>
    <cellStyle name="Normal 10 7 3" xfId="693"/>
    <cellStyle name="Normal 10 8" xfId="589"/>
    <cellStyle name="Normal 10 8 2" xfId="859"/>
    <cellStyle name="Normal 10 9" xfId="617"/>
    <cellStyle name="Normal 100" xfId="576"/>
    <cellStyle name="Normal 100 2" xfId="854"/>
    <cellStyle name="Normal 101" xfId="577"/>
    <cellStyle name="Normal 101 2" xfId="855"/>
    <cellStyle name="Normal 102" xfId="609"/>
    <cellStyle name="Normal 102 2" xfId="879"/>
    <cellStyle name="Normal 103" xfId="612"/>
    <cellStyle name="Normal 103 2" xfId="647"/>
    <cellStyle name="Normal 103 3" xfId="894"/>
    <cellStyle name="Normal 104" xfId="643"/>
    <cellStyle name="Normal 105" xfId="881"/>
    <cellStyle name="Normal 106" xfId="896"/>
    <cellStyle name="Normal 107" xfId="898"/>
    <cellStyle name="Normal 11" xfId="51"/>
    <cellStyle name="Normal 11 2" xfId="18"/>
    <cellStyle name="Normal 11 3" xfId="444"/>
    <cellStyle name="Normal 11 3 2" xfId="723"/>
    <cellStyle name="Normal 11 4" xfId="661"/>
    <cellStyle name="Normal 12" xfId="52"/>
    <cellStyle name="Normal 12 2" xfId="122"/>
    <cellStyle name="Normal 12 3" xfId="445"/>
    <cellStyle name="Normal 12 3 2" xfId="724"/>
    <cellStyle name="Normal 12 4" xfId="662"/>
    <cellStyle name="Normal 13" xfId="239"/>
    <cellStyle name="Normal 13 2" xfId="212"/>
    <cellStyle name="Normal 13 2 2" xfId="411"/>
    <cellStyle name="Normal 13 2 2 2" xfId="476"/>
    <cellStyle name="Normal 13 2 2 2 2" xfId="755"/>
    <cellStyle name="Normal 13 2 2 3" xfId="694"/>
    <cellStyle name="Normal 13 2 3" xfId="461"/>
    <cellStyle name="Normal 13 2 3 2" xfId="740"/>
    <cellStyle name="Normal 13 2 4" xfId="595"/>
    <cellStyle name="Normal 13 2 4 2" xfId="865"/>
    <cellStyle name="Normal 13 2 5" xfId="623"/>
    <cellStyle name="Normal 13 2 6" xfId="678"/>
    <cellStyle name="Normal 13 3" xfId="119"/>
    <cellStyle name="Normal 13 3 2" xfId="425"/>
    <cellStyle name="Normal 13 3 2 2" xfId="488"/>
    <cellStyle name="Normal 13 3 2 2 2" xfId="767"/>
    <cellStyle name="Normal 13 3 2 3" xfId="706"/>
    <cellStyle name="Normal 13 3 3" xfId="452"/>
    <cellStyle name="Normal 13 3 3 2" xfId="731"/>
    <cellStyle name="Normal 13 3 4" xfId="596"/>
    <cellStyle name="Normal 13 3 4 2" xfId="866"/>
    <cellStyle name="Normal 13 3 5" xfId="624"/>
    <cellStyle name="Normal 13 3 6" xfId="669"/>
    <cellStyle name="Normal 13 4" xfId="377"/>
    <cellStyle name="Normal 13 4 2" xfId="690"/>
    <cellStyle name="Normal 14" xfId="109"/>
    <cellStyle name="Normal 14 2" xfId="422"/>
    <cellStyle name="Normal 14 2 2" xfId="485"/>
    <cellStyle name="Normal 14 2 2 2" xfId="626"/>
    <cellStyle name="Normal 14 2 2 3" xfId="764"/>
    <cellStyle name="Normal 14 2 3" xfId="703"/>
    <cellStyle name="Normal 14 3" xfId="451"/>
    <cellStyle name="Normal 14 3 2" xfId="730"/>
    <cellStyle name="Normal 14 4" xfId="597"/>
    <cellStyle name="Normal 14 4 2" xfId="867"/>
    <cellStyle name="Normal 14 5" xfId="625"/>
    <cellStyle name="Normal 14 6" xfId="668"/>
    <cellStyle name="Normal 15" xfId="213"/>
    <cellStyle name="Normal 15 2" xfId="418"/>
    <cellStyle name="Normal 15 2 2" xfId="481"/>
    <cellStyle name="Normal 15 2 2 2" xfId="628"/>
    <cellStyle name="Normal 15 2 2 3" xfId="760"/>
    <cellStyle name="Normal 15 2 3" xfId="699"/>
    <cellStyle name="Normal 15 3" xfId="462"/>
    <cellStyle name="Normal 15 3 2" xfId="741"/>
    <cellStyle name="Normal 15 4" xfId="598"/>
    <cellStyle name="Normal 15 4 2" xfId="868"/>
    <cellStyle name="Normal 15 5" xfId="627"/>
    <cellStyle name="Normal 15 6" xfId="679"/>
    <cellStyle name="Normal 16" xfId="53"/>
    <cellStyle name="Normal 16 2" xfId="446"/>
    <cellStyle name="Normal 16 2 2" xfId="725"/>
    <cellStyle name="Normal 16 3" xfId="629"/>
    <cellStyle name="Normal 16 4" xfId="663"/>
    <cellStyle name="Normal 17" xfId="317"/>
    <cellStyle name="Normal 17 2" xfId="467"/>
    <cellStyle name="Normal 17 2 2" xfId="746"/>
    <cellStyle name="Normal 17 3" xfId="599"/>
    <cellStyle name="Normal 17 3 2" xfId="869"/>
    <cellStyle name="Normal 17 4" xfId="630"/>
    <cellStyle name="Normal 17 5" xfId="684"/>
    <cellStyle name="Normal 18" xfId="320"/>
    <cellStyle name="Normal 18 2" xfId="470"/>
    <cellStyle name="Normal 18 2 2" xfId="749"/>
    <cellStyle name="Normal 18 3" xfId="600"/>
    <cellStyle name="Normal 18 3 2" xfId="870"/>
    <cellStyle name="Normal 18 4" xfId="631"/>
    <cellStyle name="Normal 18 5" xfId="687"/>
    <cellStyle name="Normal 19" xfId="371"/>
    <cellStyle name="Normal 19 2" xfId="471"/>
    <cellStyle name="Normal 19 2 2" xfId="750"/>
    <cellStyle name="Normal 19 3" xfId="688"/>
    <cellStyle name="Normal 2" xfId="19"/>
    <cellStyle name="Normal 2 10" xfId="375"/>
    <cellStyle name="Normal 2 11" xfId="884"/>
    <cellStyle name="Normal 2 12" xfId="899"/>
    <cellStyle name="Normal 2 2" xfId="20"/>
    <cellStyle name="Normal 2 2 2" xfId="341"/>
    <cellStyle name="Normal 2 2 3" xfId="342"/>
    <cellStyle name="Normal 2 2 4" xfId="343"/>
    <cellStyle name="Normal 2 2 5" xfId="340"/>
    <cellStyle name="Normal 2 2 6" xfId="912"/>
    <cellStyle name="Normal 2 2_EDB010" xfId="344"/>
    <cellStyle name="Normal 2 3" xfId="36"/>
    <cellStyle name="Normal 2 3 2" xfId="236"/>
    <cellStyle name="Normal 2 3 3" xfId="345"/>
    <cellStyle name="Normal 2 4" xfId="346"/>
    <cellStyle name="Normal 2 5" xfId="347"/>
    <cellStyle name="Normal 2 6" xfId="348"/>
    <cellStyle name="Normal 2 7" xfId="372"/>
    <cellStyle name="Normal 2 8" xfId="373"/>
    <cellStyle name="Normal 2 9" xfId="374"/>
    <cellStyle name="Normal 2_Menu" xfId="349"/>
    <cellStyle name="Normal 20" xfId="376"/>
    <cellStyle name="Normal 20 2" xfId="472"/>
    <cellStyle name="Normal 20 2 2" xfId="751"/>
    <cellStyle name="Normal 20 3" xfId="689"/>
    <cellStyle name="Normal 209 2" xfId="632"/>
    <cellStyle name="Normal 21" xfId="430"/>
    <cellStyle name="Normal 21 2" xfId="633"/>
    <cellStyle name="Normal 21 3" xfId="711"/>
    <cellStyle name="Normal 22" xfId="429"/>
    <cellStyle name="Normal 22 2" xfId="634"/>
    <cellStyle name="Normal 22 3" xfId="710"/>
    <cellStyle name="Normal 23" xfId="492"/>
    <cellStyle name="Normal 23 2" xfId="771"/>
    <cellStyle name="Normal 24" xfId="504"/>
    <cellStyle name="Normal 24 2" xfId="783"/>
    <cellStyle name="Normal 25" xfId="494"/>
    <cellStyle name="Normal 25 2" xfId="773"/>
    <cellStyle name="Normal 26" xfId="502"/>
    <cellStyle name="Normal 26 2" xfId="781"/>
    <cellStyle name="Normal 27" xfId="510"/>
    <cellStyle name="Normal 27 2" xfId="789"/>
    <cellStyle name="Normal 28" xfId="495"/>
    <cellStyle name="Normal 28 2" xfId="774"/>
    <cellStyle name="Normal 29" xfId="497"/>
    <cellStyle name="Normal 29 2" xfId="776"/>
    <cellStyle name="Normal 3" xfId="21"/>
    <cellStyle name="Normal 3 2" xfId="34"/>
    <cellStyle name="Normal 3 2 2" xfId="350"/>
    <cellStyle name="Normal 3 3" xfId="41"/>
    <cellStyle name="Normal 3 3 2" xfId="272"/>
    <cellStyle name="Normal 3 3 3" xfId="351"/>
    <cellStyle name="Normal 3 4" xfId="180"/>
    <cellStyle name="Normal 3 5" xfId="324"/>
    <cellStyle name="Normal 3 6" xfId="882"/>
    <cellStyle name="Normal 3 7" xfId="906"/>
    <cellStyle name="Normal 30" xfId="500"/>
    <cellStyle name="Normal 30 2" xfId="779"/>
    <cellStyle name="Normal 31" xfId="508"/>
    <cellStyle name="Normal 31 2" xfId="787"/>
    <cellStyle name="Normal 32" xfId="509"/>
    <cellStyle name="Normal 32 2" xfId="788"/>
    <cellStyle name="Normal 33" xfId="493"/>
    <cellStyle name="Normal 33 2" xfId="772"/>
    <cellStyle name="Normal 34" xfId="498"/>
    <cellStyle name="Normal 34 2" xfId="777"/>
    <cellStyle name="Normal 35" xfId="511"/>
    <cellStyle name="Normal 35 2" xfId="790"/>
    <cellStyle name="Normal 36" xfId="501"/>
    <cellStyle name="Normal 36 2" xfId="780"/>
    <cellStyle name="Normal 37" xfId="496"/>
    <cellStyle name="Normal 37 2" xfId="775"/>
    <cellStyle name="Normal 38" xfId="503"/>
    <cellStyle name="Normal 38 2" xfId="782"/>
    <cellStyle name="Normal 39" xfId="507"/>
    <cellStyle name="Normal 39 2" xfId="786"/>
    <cellStyle name="Normal 4" xfId="22"/>
    <cellStyle name="Normal 4 2" xfId="37"/>
    <cellStyle name="Normal 4 2 2" xfId="183"/>
    <cellStyle name="Normal 4 2 2 2" xfId="354"/>
    <cellStyle name="Normal 4 2 2 3" xfId="415"/>
    <cellStyle name="Normal 4 2 2 3 2" xfId="478"/>
    <cellStyle name="Normal 4 2 2 3 2 2" xfId="757"/>
    <cellStyle name="Normal 4 2 2 3 3" xfId="696"/>
    <cellStyle name="Normal 4 2 2 4" xfId="457"/>
    <cellStyle name="Normal 4 2 2 4 2" xfId="736"/>
    <cellStyle name="Normal 4 2 2 5" xfId="602"/>
    <cellStyle name="Normal 4 2 2 5 2" xfId="872"/>
    <cellStyle name="Normal 4 2 2 6" xfId="636"/>
    <cellStyle name="Normal 4 2 2 7" xfId="674"/>
    <cellStyle name="Normal 4 2 3" xfId="271"/>
    <cellStyle name="Normal 4 2 3 2" xfId="465"/>
    <cellStyle name="Normal 4 2 3 2 2" xfId="744"/>
    <cellStyle name="Normal 4 2 3 3" xfId="682"/>
    <cellStyle name="Normal 4 2 4" xfId="353"/>
    <cellStyle name="Normal 4 2 5" xfId="421"/>
    <cellStyle name="Normal 4 2 5 2" xfId="484"/>
    <cellStyle name="Normal 4 2 5 2 2" xfId="763"/>
    <cellStyle name="Normal 4 2 5 3" xfId="702"/>
    <cellStyle name="Normal 4 2 6" xfId="601"/>
    <cellStyle name="Normal 4 2 6 2" xfId="871"/>
    <cellStyle name="Normal 4 2 7" xfId="635"/>
    <cellStyle name="Normal 4 3" xfId="56"/>
    <cellStyle name="Normal 4 3 2" xfId="67"/>
    <cellStyle name="Normal 4 3 2 2" xfId="428"/>
    <cellStyle name="Normal 4 3 2 2 2" xfId="491"/>
    <cellStyle name="Normal 4 3 2 2 2 2" xfId="770"/>
    <cellStyle name="Normal 4 3 2 2 3" xfId="709"/>
    <cellStyle name="Normal 4 3 2 3" xfId="449"/>
    <cellStyle name="Normal 4 3 2 3 2" xfId="728"/>
    <cellStyle name="Normal 4 3 2 4" xfId="604"/>
    <cellStyle name="Normal 4 3 2 4 2" xfId="874"/>
    <cellStyle name="Normal 4 3 2 5" xfId="638"/>
    <cellStyle name="Normal 4 3 2 6" xfId="666"/>
    <cellStyle name="Normal 4 3 3" xfId="414"/>
    <cellStyle name="Normal 4 3 3 2" xfId="477"/>
    <cellStyle name="Normal 4 3 3 2 2" xfId="756"/>
    <cellStyle name="Normal 4 3 3 3" xfId="695"/>
    <cellStyle name="Normal 4 3 4" xfId="447"/>
    <cellStyle name="Normal 4 3 4 2" xfId="726"/>
    <cellStyle name="Normal 4 3 5" xfId="603"/>
    <cellStyle name="Normal 4 3 5 2" xfId="873"/>
    <cellStyle name="Normal 4 3 6" xfId="637"/>
    <cellStyle name="Normal 4 3 7" xfId="664"/>
    <cellStyle name="Normal 4 4" xfId="165"/>
    <cellStyle name="Normal 4 4 2" xfId="424"/>
    <cellStyle name="Normal 4 4 2 2" xfId="487"/>
    <cellStyle name="Normal 4 4 2 2 2" xfId="766"/>
    <cellStyle name="Normal 4 4 2 3" xfId="705"/>
    <cellStyle name="Normal 4 4 3" xfId="455"/>
    <cellStyle name="Normal 4 4 3 2" xfId="734"/>
    <cellStyle name="Normal 4 4 4" xfId="605"/>
    <cellStyle name="Normal 4 4 4 2" xfId="875"/>
    <cellStyle name="Normal 4 4 5" xfId="639"/>
    <cellStyle name="Normal 4 4 6" xfId="672"/>
    <cellStyle name="Normal 4 5" xfId="198"/>
    <cellStyle name="Normal 4 5 2" xfId="426"/>
    <cellStyle name="Normal 4 5 2 2" xfId="489"/>
    <cellStyle name="Normal 4 5 2 2 2" xfId="768"/>
    <cellStyle name="Normal 4 5 2 3" xfId="707"/>
    <cellStyle name="Normal 4 5 3" xfId="460"/>
    <cellStyle name="Normal 4 5 3 2" xfId="739"/>
    <cellStyle name="Normal 4 5 4" xfId="606"/>
    <cellStyle name="Normal 4 5 4 2" xfId="876"/>
    <cellStyle name="Normal 4 5 5" xfId="640"/>
    <cellStyle name="Normal 4 5 6" xfId="677"/>
    <cellStyle name="Normal 4 6" xfId="196"/>
    <cellStyle name="Normal 4 7" xfId="352"/>
    <cellStyle name="Normal 4 8" xfId="432"/>
    <cellStyle name="Normal 4 8 2" xfId="712"/>
    <cellStyle name="Normal 4 9" xfId="646"/>
    <cellStyle name="Normal 40" xfId="499"/>
    <cellStyle name="Normal 40 2" xfId="778"/>
    <cellStyle name="Normal 41" xfId="512"/>
    <cellStyle name="Normal 41 2" xfId="791"/>
    <cellStyle name="Normal 42" xfId="514"/>
    <cellStyle name="Normal 42 2" xfId="792"/>
    <cellStyle name="Normal 43" xfId="515"/>
    <cellStyle name="Normal 43 2" xfId="793"/>
    <cellStyle name="Normal 44" xfId="516"/>
    <cellStyle name="Normal 44 2" xfId="794"/>
    <cellStyle name="Normal 45" xfId="524"/>
    <cellStyle name="Normal 45 2" xfId="802"/>
    <cellStyle name="Normal 46" xfId="528"/>
    <cellStyle name="Normal 46 2" xfId="806"/>
    <cellStyle name="Normal 47" xfId="522"/>
    <cellStyle name="Normal 47 2" xfId="800"/>
    <cellStyle name="Normal 48" xfId="519"/>
    <cellStyle name="Normal 48 2" xfId="797"/>
    <cellStyle name="Normal 49" xfId="521"/>
    <cellStyle name="Normal 49 2" xfId="799"/>
    <cellStyle name="Normal 5" xfId="23"/>
    <cellStyle name="Normal 5 2" xfId="58"/>
    <cellStyle name="Normal 5 3" xfId="355"/>
    <cellStyle name="Normal 5 4" xfId="433"/>
    <cellStyle name="Normal 5 4 2" xfId="713"/>
    <cellStyle name="Normal 5 5" xfId="645"/>
    <cellStyle name="Normal 5 6" xfId="892"/>
    <cellStyle name="Normal 50" xfId="523"/>
    <cellStyle name="Normal 50 2" xfId="801"/>
    <cellStyle name="Normal 51" xfId="518"/>
    <cellStyle name="Normal 51 2" xfId="796"/>
    <cellStyle name="Normal 52" xfId="527"/>
    <cellStyle name="Normal 52 2" xfId="805"/>
    <cellStyle name="Normal 53" xfId="520"/>
    <cellStyle name="Normal 53 2" xfId="798"/>
    <cellStyle name="Normal 54" xfId="529"/>
    <cellStyle name="Normal 54 2" xfId="807"/>
    <cellStyle name="Normal 55" xfId="517"/>
    <cellStyle name="Normal 55 2" xfId="795"/>
    <cellStyle name="Normal 56" xfId="531"/>
    <cellStyle name="Normal 56 2" xfId="809"/>
    <cellStyle name="Normal 57" xfId="534"/>
    <cellStyle name="Normal 57 2" xfId="812"/>
    <cellStyle name="Normal 58" xfId="533"/>
    <cellStyle name="Normal 58 2" xfId="811"/>
    <cellStyle name="Normal 59" xfId="537"/>
    <cellStyle name="Normal 59 2" xfId="815"/>
    <cellStyle name="Normal 6" xfId="24"/>
    <cellStyle name="Normal 6 2" xfId="76"/>
    <cellStyle name="Normal 6 2 2" xfId="357"/>
    <cellStyle name="Normal 6 3" xfId="356"/>
    <cellStyle name="Normal 6 4" xfId="434"/>
    <cellStyle name="Normal 6 4 2" xfId="714"/>
    <cellStyle name="Normal 6 5" xfId="644"/>
    <cellStyle name="Normal 60" xfId="532"/>
    <cellStyle name="Normal 60 2" xfId="810"/>
    <cellStyle name="Normal 61" xfId="538"/>
    <cellStyle name="Normal 61 2" xfId="816"/>
    <cellStyle name="Normal 62" xfId="535"/>
    <cellStyle name="Normal 62 2" xfId="813"/>
    <cellStyle name="Normal 63" xfId="536"/>
    <cellStyle name="Normal 63 2" xfId="814"/>
    <cellStyle name="Normal 64" xfId="530"/>
    <cellStyle name="Normal 64 2" xfId="808"/>
    <cellStyle name="Normal 65" xfId="539"/>
    <cellStyle name="Normal 65 2" xfId="817"/>
    <cellStyle name="Normal 66" xfId="540"/>
    <cellStyle name="Normal 66 2" xfId="818"/>
    <cellStyle name="Normal 67" xfId="543"/>
    <cellStyle name="Normal 67 2" xfId="821"/>
    <cellStyle name="Normal 68" xfId="541"/>
    <cellStyle name="Normal 68 2" xfId="819"/>
    <cellStyle name="Normal 69" xfId="542"/>
    <cellStyle name="Normal 69 2" xfId="820"/>
    <cellStyle name="Normal 7" xfId="32"/>
    <cellStyle name="Normal 7 2" xfId="359"/>
    <cellStyle name="Normal 7 3" xfId="360"/>
    <cellStyle name="Normal 7 4" xfId="361"/>
    <cellStyle name="Normal 7 5" xfId="358"/>
    <cellStyle name="Normal 70" xfId="546"/>
    <cellStyle name="Normal 70 2" xfId="824"/>
    <cellStyle name="Normal 71" xfId="558"/>
    <cellStyle name="Normal 71 2" xfId="836"/>
    <cellStyle name="Normal 72" xfId="549"/>
    <cellStyle name="Normal 72 2" xfId="827"/>
    <cellStyle name="Normal 73" xfId="556"/>
    <cellStyle name="Normal 73 2" xfId="834"/>
    <cellStyle name="Normal 74" xfId="552"/>
    <cellStyle name="Normal 74 2" xfId="830"/>
    <cellStyle name="Normal 75" xfId="547"/>
    <cellStyle name="Normal 75 2" xfId="825"/>
    <cellStyle name="Normal 76" xfId="557"/>
    <cellStyle name="Normal 76 2" xfId="835"/>
    <cellStyle name="Normal 77" xfId="550"/>
    <cellStyle name="Normal 77 2" xfId="828"/>
    <cellStyle name="Normal 78" xfId="555"/>
    <cellStyle name="Normal 78 2" xfId="833"/>
    <cellStyle name="Normal 79" xfId="553"/>
    <cellStyle name="Normal 79 2" xfId="831"/>
    <cellStyle name="Normal 8" xfId="39"/>
    <cellStyle name="Normal 8 2" xfId="205"/>
    <cellStyle name="Normal 8 3" xfId="362"/>
    <cellStyle name="Normal 8 4" xfId="437"/>
    <cellStyle name="Normal 8 4 2" xfId="716"/>
    <cellStyle name="Normal 8 5" xfId="652"/>
    <cellStyle name="Normal 80" xfId="559"/>
    <cellStyle name="Normal 80 2" xfId="837"/>
    <cellStyle name="Normal 81" xfId="554"/>
    <cellStyle name="Normal 81 2" xfId="832"/>
    <cellStyle name="Normal 82" xfId="565"/>
    <cellStyle name="Normal 82 2" xfId="843"/>
    <cellStyle name="Normal 83" xfId="560"/>
    <cellStyle name="Normal 83 2" xfId="838"/>
    <cellStyle name="Normal 84" xfId="561"/>
    <cellStyle name="Normal 84 2" xfId="839"/>
    <cellStyle name="Normal 85" xfId="548"/>
    <cellStyle name="Normal 85 2" xfId="826"/>
    <cellStyle name="Normal 86" xfId="563"/>
    <cellStyle name="Normal 86 2" xfId="841"/>
    <cellStyle name="Normal 87" xfId="551"/>
    <cellStyle name="Normal 87 2" xfId="829"/>
    <cellStyle name="Normal 88" xfId="567"/>
    <cellStyle name="Normal 88 2" xfId="845"/>
    <cellStyle name="Normal 89" xfId="564"/>
    <cellStyle name="Normal 89 2" xfId="842"/>
    <cellStyle name="Normal 9" xfId="45"/>
    <cellStyle name="Normal 9 2" xfId="280"/>
    <cellStyle name="Normal 9 3" xfId="440"/>
    <cellStyle name="Normal 9 3 2" xfId="719"/>
    <cellStyle name="Normal 9 4" xfId="655"/>
    <cellStyle name="Normal 90" xfId="562"/>
    <cellStyle name="Normal 90 2" xfId="840"/>
    <cellStyle name="Normal 91" xfId="566"/>
    <cellStyle name="Normal 91 2" xfId="844"/>
    <cellStyle name="Normal 92" xfId="568"/>
    <cellStyle name="Normal 92 2" xfId="846"/>
    <cellStyle name="Normal 93" xfId="571"/>
    <cellStyle name="Normal 93 2" xfId="849"/>
    <cellStyle name="Normal 94" xfId="570"/>
    <cellStyle name="Normal 94 2" xfId="848"/>
    <cellStyle name="Normal 95" xfId="575"/>
    <cellStyle name="Normal 95 2" xfId="853"/>
    <cellStyle name="Normal 96" xfId="573"/>
    <cellStyle name="Normal 96 2" xfId="851"/>
    <cellStyle name="Normal 97" xfId="574"/>
    <cellStyle name="Normal 97 2" xfId="852"/>
    <cellStyle name="Normal 98" xfId="572"/>
    <cellStyle name="Normal 98 2" xfId="850"/>
    <cellStyle name="Normal 99" xfId="569"/>
    <cellStyle name="Normal 99 2" xfId="847"/>
    <cellStyle name="Normal GHG-Shade" xfId="269"/>
    <cellStyle name="Note 2" xfId="170"/>
    <cellStyle name="Note 2 2" xfId="144"/>
    <cellStyle name="Note 2 2 2" xfId="75"/>
    <cellStyle name="Note 2 2 2 2" xfId="175"/>
    <cellStyle name="Note 2 2 2 3" xfId="134"/>
    <cellStyle name="Note 2 3" xfId="303"/>
    <cellStyle name="Note 2 3 2" xfId="190"/>
    <cellStyle name="Note 2 3 3" xfId="96"/>
    <cellStyle name="Note 2 4" xfId="412"/>
    <cellStyle name="Output 2" xfId="149"/>
    <cellStyle name="Output 2 2" xfId="211"/>
    <cellStyle name="Output 2 2 2" xfId="117"/>
    <cellStyle name="Output 2 2 2 2" xfId="243"/>
    <cellStyle name="Output 2 2 2 3" xfId="86"/>
    <cellStyle name="Output 2 3" xfId="162"/>
    <cellStyle name="Output 2 3 2" xfId="263"/>
    <cellStyle name="Output 2 3 3" xfId="278"/>
    <cellStyle name="Output 2 4" xfId="413"/>
    <cellStyle name="Percent 10" xfId="287"/>
    <cellStyle name="Percent 10 2" xfId="267"/>
    <cellStyle name="Percent 10 2 2" xfId="416"/>
    <cellStyle name="Percent 10 2 2 2" xfId="479"/>
    <cellStyle name="Percent 10 2 2 2 2" xfId="758"/>
    <cellStyle name="Percent 10 2 2 3" xfId="697"/>
    <cellStyle name="Percent 10 2 3" xfId="464"/>
    <cellStyle name="Percent 10 2 3 2" xfId="743"/>
    <cellStyle name="Percent 10 2 4" xfId="607"/>
    <cellStyle name="Percent 10 2 4 2" xfId="877"/>
    <cellStyle name="Percent 10 2 5" xfId="641"/>
    <cellStyle name="Percent 10 2 6" xfId="681"/>
    <cellStyle name="Percent 10 3" xfId="61"/>
    <cellStyle name="Percent 10 3 2" xfId="423"/>
    <cellStyle name="Percent 10 3 2 2" xfId="486"/>
    <cellStyle name="Percent 10 3 2 2 2" xfId="765"/>
    <cellStyle name="Percent 10 3 2 3" xfId="704"/>
    <cellStyle name="Percent 10 3 3" xfId="448"/>
    <cellStyle name="Percent 10 3 3 2" xfId="727"/>
    <cellStyle name="Percent 10 3 4" xfId="608"/>
    <cellStyle name="Percent 10 3 4 2" xfId="878"/>
    <cellStyle name="Percent 10 3 5" xfId="642"/>
    <cellStyle name="Percent 10 3 6" xfId="665"/>
    <cellStyle name="Percent 11" xfId="319"/>
    <cellStyle name="Percent 11 2" xfId="469"/>
    <cellStyle name="Percent 11 2 2" xfId="748"/>
    <cellStyle name="Percent 11 3" xfId="686"/>
    <cellStyle name="Percent 12" xfId="443"/>
    <cellStyle name="Percent 12 2" xfId="722"/>
    <cellStyle name="Percent 13" xfId="506"/>
    <cellStyle name="Percent 13 2" xfId="785"/>
    <cellStyle name="Percent 14" xfId="526"/>
    <cellStyle name="Percent 14 2" xfId="804"/>
    <cellStyle name="Percent 15" xfId="545"/>
    <cellStyle name="Percent 15 2" xfId="823"/>
    <cellStyle name="Percent 16" xfId="580"/>
    <cellStyle name="Percent 16 2" xfId="857"/>
    <cellStyle name="Percent 17" xfId="649"/>
    <cellStyle name="Percent 17 2" xfId="659"/>
    <cellStyle name="Percent 18" xfId="910"/>
    <cellStyle name="Percent 2" xfId="25"/>
    <cellStyle name="Percent 2 2" xfId="226"/>
    <cellStyle name="Percent 2 2 2" xfId="364"/>
    <cellStyle name="Percent 2 3" xfId="123"/>
    <cellStyle name="Percent 2 3 2" xfId="365"/>
    <cellStyle name="Percent 2 4" xfId="322"/>
    <cellStyle name="Percent 2 4 2" xfId="366"/>
    <cellStyle name="Percent 2 5" xfId="367"/>
    <cellStyle name="Percent 2 6" xfId="368"/>
    <cellStyle name="Percent 2 7" xfId="363"/>
    <cellStyle name="Percent 3" xfId="26"/>
    <cellStyle name="Percent 3 2" xfId="242"/>
    <cellStyle name="Percent 3 3" xfId="369"/>
    <cellStyle name="Percent 3 4" xfId="435"/>
    <cellStyle name="Percent 3 4 2" xfId="715"/>
    <cellStyle name="Percent 3 5" xfId="650"/>
    <cellStyle name="Percent 3 6" xfId="895"/>
    <cellStyle name="Percent 4" xfId="38"/>
    <cellStyle name="Percent 5" xfId="43"/>
    <cellStyle name="Percent 5 2" xfId="116"/>
    <cellStyle name="Percent 5 3" xfId="101"/>
    <cellStyle name="Percent 5 4" xfId="439"/>
    <cellStyle name="Percent 5 4 2" xfId="718"/>
    <cellStyle name="Percent 5 5" xfId="654"/>
    <cellStyle name="Percent 6" xfId="47"/>
    <cellStyle name="Percent 6 2" xfId="195"/>
    <cellStyle name="Percent 6 3" xfId="442"/>
    <cellStyle name="Percent 6 3 2" xfId="721"/>
    <cellStyle name="Percent 6 4" xfId="657"/>
    <cellStyle name="Percent 7" xfId="258"/>
    <cellStyle name="Percent 8" xfId="204"/>
    <cellStyle name="Percent 9" xfId="246"/>
    <cellStyle name="Percent2" xfId="27"/>
    <cellStyle name="Publication_style" xfId="189"/>
    <cellStyle name="Refdb standard" xfId="91"/>
    <cellStyle name="Refdb standard 2" xfId="293"/>
    <cellStyle name="Shade" xfId="254"/>
    <cellStyle name="Shade 2" xfId="279"/>
    <cellStyle name="Shade 3" xfId="208"/>
    <cellStyle name="Source" xfId="257"/>
    <cellStyle name="Source Hed" xfId="153"/>
    <cellStyle name="Source Text" xfId="288"/>
    <cellStyle name="Standard_E00seit45" xfId="98"/>
    <cellStyle name="Style 1" xfId="28"/>
    <cellStyle name="Style 1 2" xfId="370"/>
    <cellStyle name="Style 1 3" xfId="891"/>
    <cellStyle name="Style 1 4" xfId="908"/>
    <cellStyle name="Style 21" xfId="231"/>
    <cellStyle name="Style 21 2" xfId="234"/>
    <cellStyle name="Style 22" xfId="156"/>
    <cellStyle name="Style 22 2" xfId="106"/>
    <cellStyle name="Style 23" xfId="262"/>
    <cellStyle name="Style 23 2" xfId="235"/>
    <cellStyle name="Style 24" xfId="141"/>
    <cellStyle name="Style 24 2" xfId="222"/>
    <cellStyle name="Style 29" xfId="87"/>
    <cellStyle name="Style 29 2" xfId="166"/>
    <cellStyle name="Style 30" xfId="315"/>
    <cellStyle name="Style 30 2" xfId="54"/>
    <cellStyle name="Style 31" xfId="145"/>
    <cellStyle name="Style 31 2" xfId="81"/>
    <cellStyle name="Style 32" xfId="249"/>
    <cellStyle name="Style 32 2" xfId="100"/>
    <cellStyle name="Sub Total" xfId="29"/>
    <cellStyle name="Table Heading" xfId="30"/>
    <cellStyle name="Title 2" xfId="227"/>
    <cellStyle name="Title-1" xfId="150"/>
    <cellStyle name="Title-2" xfId="215"/>
    <cellStyle name="Titre ligne" xfId="157"/>
    <cellStyle name="Total 2" xfId="298"/>
    <cellStyle name="Total 2 2" xfId="140"/>
    <cellStyle name="Total 3" xfId="583"/>
    <cellStyle name="Total intermediaire" xfId="163"/>
    <cellStyle name="Tusenskille [0]_rob4-mon.xls Diagram 1" xfId="310"/>
    <cellStyle name="Tusenskille_rob4-mon.xls Diagram 1" xfId="206"/>
    <cellStyle name="Valuta [0]_rob4-mon.xls Diagram 1" xfId="275"/>
    <cellStyle name="Valuta_rob4-mon.xls Diagram 1" xfId="286"/>
    <cellStyle name="Währung [0]_Excel2" xfId="294"/>
    <cellStyle name="Währung_Excel2" xfId="306"/>
    <cellStyle name="Warning Text 2" xfId="125"/>
    <cellStyle name="Year" xfId="31"/>
    <cellStyle name="Year 2" xfId="110"/>
    <cellStyle name="Обычный_2++_CRFReport-template" xfId="24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7.xml.rels><?xml version="1.0" encoding="UTF-8" standalone="yes"?>
<Relationships xmlns="http://schemas.openxmlformats.org/package/2006/relationships"><Relationship Id="rId2" Type="http://schemas.openxmlformats.org/officeDocument/2006/relationships/hyperlink" Target="http://www.mbie.govt.nz/info-services/sectors-industries/energy/energy-data-modelling/publications/energy-in-new-zealand" TargetMode="External"/><Relationship Id="rId1" Type="http://schemas.openxmlformats.org/officeDocument/2006/relationships/hyperlink" Target="http://www.mbie.govt.nz/info-services/sectors-industries/energy/energy-data-modelling/publications/energy-greenhouse-gas-emissions" TargetMode="External"/></Relationships>
</file>

<file path=xl/drawings/_rels/drawing9.xml.rels><?xml version="1.0" encoding="UTF-8" standalone="yes"?>
<Relationships xmlns="http://schemas.openxmlformats.org/package/2006/relationships"><Relationship Id="rId2" Type="http://schemas.openxmlformats.org/officeDocument/2006/relationships/hyperlink" Target="https://www.gov.uk/government/publications/greenhouse-gas-reporting-conversion-factors-2016" TargetMode="External"/><Relationship Id="rId1" Type="http://schemas.openxmlformats.org/officeDocument/2006/relationships/hyperlink" Target="https://www.gov.uk/government/uploads/system/uploads/attachment_data/file/553488/2016_methodology_paper_Final_V01-00.pdf" TargetMode="External"/></Relationships>
</file>

<file path=xl/drawings/drawing1.xml><?xml version="1.0" encoding="utf-8"?>
<xdr:wsDr xmlns:xdr="http://schemas.openxmlformats.org/drawingml/2006/spreadsheetDrawing" xmlns:a="http://schemas.openxmlformats.org/drawingml/2006/main">
  <xdr:twoCellAnchor>
    <xdr:from>
      <xdr:col>10</xdr:col>
      <xdr:colOff>26194</xdr:colOff>
      <xdr:row>7</xdr:row>
      <xdr:rowOff>9785</xdr:rowOff>
    </xdr:from>
    <xdr:to>
      <xdr:col>15</xdr:col>
      <xdr:colOff>373328</xdr:colOff>
      <xdr:row>14</xdr:row>
      <xdr:rowOff>112057</xdr:rowOff>
    </xdr:to>
    <xdr:sp macro="" textlink="">
      <xdr:nvSpPr>
        <xdr:cNvPr id="2" name="TextBox 1"/>
        <xdr:cNvSpPr txBox="1"/>
      </xdr:nvSpPr>
      <xdr:spPr>
        <a:xfrm>
          <a:off x="11187253" y="1623432"/>
          <a:ext cx="7014634" cy="1200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b="1" u="sng">
              <a:latin typeface="Arial" pitchFamily="34" charset="0"/>
              <a:cs typeface="Arial" pitchFamily="34" charset="0"/>
            </a:rPr>
            <a:t>Source: </a:t>
          </a:r>
          <a:endParaRPr lang="en-NZ" sz="1100" b="1">
            <a:latin typeface="Arial" pitchFamily="34" charset="0"/>
            <a:cs typeface="Arial" pitchFamily="34" charset="0"/>
          </a:endParaRPr>
        </a:p>
        <a:p>
          <a:endParaRPr lang="en-NZ" sz="1100">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NZ" sz="1100" baseline="0">
              <a:solidFill>
                <a:schemeClr val="dk1"/>
              </a:solidFill>
              <a:latin typeface="Arial" pitchFamily="34" charset="0"/>
              <a:ea typeface="+mn-ea"/>
              <a:cs typeface="Arial" pitchFamily="34" charset="0"/>
            </a:rPr>
            <a:t>Energy Information and Modelling Group </a:t>
          </a:r>
          <a:endParaRPr lang="en-NZ" sz="1100">
            <a:solidFill>
              <a:schemeClr val="dk1"/>
            </a:solidFill>
            <a:latin typeface="Arial" pitchFamily="34" charset="0"/>
            <a:ea typeface="+mn-ea"/>
            <a:cs typeface="Arial" pitchFamily="34" charset="0"/>
          </a:endParaRPr>
        </a:p>
        <a:p>
          <a:r>
            <a:rPr lang="en-NZ" sz="1100">
              <a:latin typeface="Arial" pitchFamily="34" charset="0"/>
              <a:cs typeface="Arial" pitchFamily="34" charset="0"/>
            </a:rPr>
            <a:t>Ministry of  Business, Innovation and Employment</a:t>
          </a:r>
        </a:p>
        <a:p>
          <a:endParaRPr lang="en-NZ" sz="1100">
            <a:solidFill>
              <a:srgbClr val="0000FF"/>
            </a:solidFill>
            <a:latin typeface="Arial" pitchFamily="34" charset="0"/>
            <a:cs typeface="Arial" pitchFamily="34" charset="0"/>
          </a:endParaRPr>
        </a:p>
        <a:p>
          <a:endParaRPr lang="en-NZ" sz="1100"/>
        </a:p>
        <a:p>
          <a:endParaRPr lang="en-NZ"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809625</xdr:colOff>
      <xdr:row>3</xdr:row>
      <xdr:rowOff>47623</xdr:rowOff>
    </xdr:from>
    <xdr:to>
      <xdr:col>12</xdr:col>
      <xdr:colOff>357187</xdr:colOff>
      <xdr:row>6</xdr:row>
      <xdr:rowOff>142875</xdr:rowOff>
    </xdr:to>
    <xdr:sp macro="" textlink="">
      <xdr:nvSpPr>
        <xdr:cNvPr id="4" name="TextBox 3"/>
        <xdr:cNvSpPr txBox="1"/>
      </xdr:nvSpPr>
      <xdr:spPr>
        <a:xfrm>
          <a:off x="9227344" y="547686"/>
          <a:ext cx="8679656" cy="110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000" b="1" u="sng">
              <a:latin typeface="Arial" pitchFamily="34" charset="0"/>
              <a:cs typeface="Arial" pitchFamily="34" charset="0"/>
            </a:rPr>
            <a:t>Source:</a:t>
          </a:r>
          <a:r>
            <a:rPr lang="en-NZ" sz="1000" b="1" u="sng" baseline="0">
              <a:latin typeface="Arial" pitchFamily="34" charset="0"/>
              <a:cs typeface="Arial" pitchFamily="34" charset="0"/>
            </a:rPr>
            <a:t> </a:t>
          </a:r>
          <a:br>
            <a:rPr lang="en-NZ" sz="1000" b="1" u="sng" baseline="0">
              <a:latin typeface="Arial" pitchFamily="34" charset="0"/>
              <a:cs typeface="Arial" pitchFamily="34" charset="0"/>
            </a:rPr>
          </a:br>
          <a:endParaRPr lang="en-NZ" sz="1000" b="1" u="sng" baseline="0">
            <a:latin typeface="Arial" pitchFamily="34" charset="0"/>
            <a:cs typeface="Arial" pitchFamily="34" charset="0"/>
          </a:endParaRPr>
        </a:p>
        <a:p>
          <a:r>
            <a:rPr lang="en-NZ" sz="1000" b="0" i="0" u="none" strike="noStrike">
              <a:solidFill>
                <a:schemeClr val="dk1"/>
              </a:solidFill>
              <a:latin typeface="Arial" pitchFamily="34" charset="0"/>
              <a:ea typeface="+mn-ea"/>
              <a:cs typeface="Arial" pitchFamily="34" charset="0"/>
            </a:rPr>
            <a:t>Fraction of recovered methane</a:t>
          </a:r>
          <a:r>
            <a:rPr lang="en-NZ" sz="1000">
              <a:latin typeface="Arial" pitchFamily="34" charset="0"/>
              <a:cs typeface="Arial" pitchFamily="34" charset="0"/>
            </a:rPr>
            <a:t> </a:t>
          </a:r>
        </a:p>
        <a:p>
          <a:r>
            <a:rPr lang="en-NZ" sz="1000" b="0" i="1" u="none" strike="noStrike">
              <a:solidFill>
                <a:schemeClr val="dk1"/>
              </a:solidFill>
              <a:latin typeface="Arial" pitchFamily="34" charset="0"/>
              <a:ea typeface="+mn-ea"/>
              <a:cs typeface="Arial" pitchFamily="34" charset="0"/>
            </a:rPr>
            <a:t>New Zealand's Greenhouse Gas Inventory 1990 - 2014</a:t>
          </a:r>
          <a:r>
            <a:rPr lang="en-NZ" sz="1000">
              <a:latin typeface="Arial" pitchFamily="34" charset="0"/>
              <a:cs typeface="Arial" pitchFamily="34" charset="0"/>
            </a:rPr>
            <a:t> </a:t>
          </a:r>
        </a:p>
        <a:p>
          <a:endParaRPr lang="en-NZ" sz="1000" b="0" i="0" u="none" strike="noStrike">
            <a:solidFill>
              <a:schemeClr val="dk1"/>
            </a:solidFill>
            <a:latin typeface="Arial" pitchFamily="34" charset="0"/>
            <a:ea typeface="+mn-ea"/>
            <a:cs typeface="Arial" pitchFamily="34" charset="0"/>
          </a:endParaRPr>
        </a:p>
        <a:p>
          <a:r>
            <a:rPr lang="en-NZ" sz="1000" b="0" i="0" u="none" strike="noStrike">
              <a:solidFill>
                <a:schemeClr val="dk1"/>
              </a:solidFill>
              <a:latin typeface="Arial" pitchFamily="34" charset="0"/>
              <a:ea typeface="+mn-ea"/>
              <a:cs typeface="Arial" pitchFamily="34" charset="0"/>
            </a:rPr>
            <a:t>Office waste composition data taken from the Govt3 programme.</a:t>
          </a:r>
          <a:r>
            <a:rPr lang="en-NZ" sz="1000">
              <a:latin typeface="Arial" pitchFamily="34" charset="0"/>
              <a:cs typeface="Arial" pitchFamily="34" charset="0"/>
            </a:rPr>
            <a:t> </a:t>
          </a:r>
        </a:p>
        <a:p>
          <a:endParaRPr lang="en-NZ" sz="1000" b="1" u="sng">
            <a:latin typeface="Arial" pitchFamily="34" charset="0"/>
            <a:cs typeface="Arial" pitchFamily="34" charset="0"/>
          </a:endParaRPr>
        </a:p>
        <a:p>
          <a:endParaRPr lang="en-NZ" sz="1000" b="1" u="sng">
            <a:latin typeface="Arial" pitchFamily="34" charset="0"/>
            <a:cs typeface="Arial" pitchFamily="34" charset="0"/>
          </a:endParaRPr>
        </a:p>
      </xdr:txBody>
    </xdr:sp>
    <xdr:clientData/>
  </xdr:twoCellAnchor>
  <xdr:twoCellAnchor>
    <xdr:from>
      <xdr:col>6</xdr:col>
      <xdr:colOff>857249</xdr:colOff>
      <xdr:row>23</xdr:row>
      <xdr:rowOff>142876</xdr:rowOff>
    </xdr:from>
    <xdr:to>
      <xdr:col>12</xdr:col>
      <xdr:colOff>273843</xdr:colOff>
      <xdr:row>26</xdr:row>
      <xdr:rowOff>107157</xdr:rowOff>
    </xdr:to>
    <xdr:sp macro="" textlink="">
      <xdr:nvSpPr>
        <xdr:cNvPr id="3" name="TextBox 2"/>
        <xdr:cNvSpPr txBox="1"/>
      </xdr:nvSpPr>
      <xdr:spPr>
        <a:xfrm>
          <a:off x="9274968" y="5691189"/>
          <a:ext cx="8548688" cy="500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NZ" sz="1100" b="1" u="sng">
              <a:solidFill>
                <a:schemeClr val="dk1"/>
              </a:solidFill>
              <a:effectLst/>
              <a:latin typeface="+mn-lt"/>
              <a:ea typeface="+mn-ea"/>
              <a:cs typeface="+mn-cs"/>
            </a:rPr>
            <a:t>Methane produced and methane recoverd from landfills  taken</a:t>
          </a:r>
          <a:r>
            <a:rPr lang="en-NZ" sz="1100" b="1" u="sng" baseline="0">
              <a:solidFill>
                <a:schemeClr val="dk1"/>
              </a:solidFill>
              <a:effectLst/>
              <a:latin typeface="+mn-lt"/>
              <a:ea typeface="+mn-ea"/>
              <a:cs typeface="+mn-cs"/>
            </a:rPr>
            <a:t> from New Zealand Greeenhouse Gas Inventory data</a:t>
          </a:r>
        </a:p>
        <a:p>
          <a:pPr marL="0" marR="0" indent="0" defTabSz="914400" eaLnBrk="1" fontAlgn="auto" latinLnBrk="0" hangingPunct="1">
            <a:lnSpc>
              <a:spcPct val="100000"/>
            </a:lnSpc>
            <a:spcBef>
              <a:spcPts val="0"/>
            </a:spcBef>
            <a:spcAft>
              <a:spcPts val="0"/>
            </a:spcAft>
            <a:buClrTx/>
            <a:buSzTx/>
            <a:buFontTx/>
            <a:buNone/>
            <a:tabLst/>
            <a:defRPr/>
          </a:pPr>
          <a:r>
            <a:rPr lang="en-NZ" sz="1100" b="0" u="none">
              <a:solidFill>
                <a:srgbClr val="0000FF"/>
              </a:solidFill>
              <a:effectLst/>
              <a:latin typeface="+mn-lt"/>
              <a:ea typeface="+mn-ea"/>
              <a:cs typeface="+mn-cs"/>
            </a:rPr>
            <a:t>http://www.mfe.govt.nz/publications/climate-change/new-zealand-greenhouse-gas-inventory-1990-2014</a:t>
          </a:r>
        </a:p>
        <a:p>
          <a:endParaRPr lang="en-NZ" sz="1100" baseline="0"/>
        </a:p>
        <a:p>
          <a:r>
            <a:rPr lang="en-NZ" sz="1100"/>
            <a:t/>
          </a:r>
          <a:br>
            <a:rPr lang="en-NZ" sz="1100"/>
          </a:br>
          <a:endParaRPr lang="en-NZ" sz="1100"/>
        </a:p>
      </xdr:txBody>
    </xdr:sp>
    <xdr:clientData/>
  </xdr:twoCellAnchor>
  <xdr:twoCellAnchor>
    <xdr:from>
      <xdr:col>6</xdr:col>
      <xdr:colOff>845343</xdr:colOff>
      <xdr:row>7</xdr:row>
      <xdr:rowOff>166689</xdr:rowOff>
    </xdr:from>
    <xdr:to>
      <xdr:col>12</xdr:col>
      <xdr:colOff>361949</xdr:colOff>
      <xdr:row>22</xdr:row>
      <xdr:rowOff>866776</xdr:rowOff>
    </xdr:to>
    <xdr:sp macro="" textlink="">
      <xdr:nvSpPr>
        <xdr:cNvPr id="6" name="TextBox 5"/>
        <xdr:cNvSpPr txBox="1"/>
      </xdr:nvSpPr>
      <xdr:spPr>
        <a:xfrm>
          <a:off x="9263062" y="1845470"/>
          <a:ext cx="8648700" cy="35575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b="1">
              <a:solidFill>
                <a:schemeClr val="dk1"/>
              </a:solidFill>
              <a:latin typeface="+mn-lt"/>
              <a:ea typeface="+mn-ea"/>
              <a:cs typeface="+mn-cs"/>
            </a:rPr>
            <a:t>Base equation</a:t>
          </a:r>
        </a:p>
        <a:p>
          <a:r>
            <a:rPr lang="en-NZ" sz="1100">
              <a:solidFill>
                <a:schemeClr val="dk1"/>
              </a:solidFill>
              <a:latin typeface="+mn-lt"/>
              <a:ea typeface="+mn-ea"/>
              <a:cs typeface="+mn-cs"/>
            </a:rPr>
            <a:t>The base equation used in deriving the waste emission factors, as taken from the 2006</a:t>
          </a:r>
          <a:r>
            <a:rPr lang="en-NZ" sz="1100" baseline="0">
              <a:solidFill>
                <a:schemeClr val="dk1"/>
              </a:solidFill>
              <a:latin typeface="+mn-lt"/>
              <a:ea typeface="+mn-ea"/>
              <a:cs typeface="+mn-cs"/>
            </a:rPr>
            <a:t> </a:t>
          </a:r>
          <a:r>
            <a:rPr lang="en-NZ" sz="1100" i="1">
              <a:solidFill>
                <a:schemeClr val="dk1"/>
              </a:solidFill>
              <a:latin typeface="+mn-lt"/>
              <a:ea typeface="+mn-ea"/>
              <a:cs typeface="+mn-cs"/>
            </a:rPr>
            <a:t>IPCC Guideline</a:t>
          </a:r>
          <a:r>
            <a:rPr lang="en-NZ" sz="1100" i="1" baseline="0">
              <a:solidFill>
                <a:schemeClr val="dk1"/>
              </a:solidFill>
              <a:latin typeface="+mn-lt"/>
              <a:ea typeface="+mn-ea"/>
              <a:cs typeface="+mn-cs"/>
            </a:rPr>
            <a:t>s for National Greenhouse Gas Inventories</a:t>
          </a:r>
          <a:r>
            <a:rPr lang="en-NZ" sz="1100">
              <a:solidFill>
                <a:schemeClr val="dk1"/>
              </a:solidFill>
              <a:latin typeface="+mn-lt"/>
              <a:ea typeface="+mn-ea"/>
              <a:cs typeface="+mn-cs"/>
            </a:rPr>
            <a:t> is as follows:</a:t>
          </a:r>
        </a:p>
        <a:p>
          <a:r>
            <a:rPr lang="en-NZ" sz="1100">
              <a:solidFill>
                <a:schemeClr val="dk1"/>
              </a:solidFill>
              <a:latin typeface="+mn-lt"/>
              <a:ea typeface="+mn-ea"/>
              <a:cs typeface="+mn-cs"/>
            </a:rPr>
            <a:t> </a:t>
          </a:r>
        </a:p>
        <a:p>
          <a:r>
            <a:rPr lang="en-NZ" sz="1100">
              <a:solidFill>
                <a:schemeClr val="dk1"/>
              </a:solidFill>
              <a:latin typeface="+mn-lt"/>
              <a:ea typeface="+mn-ea"/>
              <a:cs typeface="+mn-cs"/>
            </a:rPr>
            <a:t>CO</a:t>
          </a:r>
          <a:r>
            <a:rPr lang="en-NZ" sz="1100" baseline="-25000">
              <a:solidFill>
                <a:schemeClr val="dk1"/>
              </a:solidFill>
              <a:latin typeface="+mn-lt"/>
              <a:ea typeface="+mn-ea"/>
              <a:cs typeface="+mn-cs"/>
            </a:rPr>
            <a:t>2</a:t>
          </a:r>
          <a:r>
            <a:rPr lang="en-NZ" sz="1100">
              <a:solidFill>
                <a:schemeClr val="dk1"/>
              </a:solidFill>
              <a:latin typeface="+mn-lt"/>
              <a:ea typeface="+mn-ea"/>
              <a:cs typeface="+mn-cs"/>
            </a:rPr>
            <a:t>-e emissions (kg) = ((MSW</a:t>
          </a:r>
          <a:r>
            <a:rPr lang="en-NZ" sz="1100" baseline="-25000">
              <a:solidFill>
                <a:schemeClr val="dk1"/>
              </a:solidFill>
              <a:latin typeface="+mn-lt"/>
              <a:ea typeface="+mn-ea"/>
              <a:cs typeface="+mn-cs"/>
            </a:rPr>
            <a:t>T</a:t>
          </a:r>
          <a:r>
            <a:rPr lang="en-NZ" sz="1100">
              <a:solidFill>
                <a:schemeClr val="dk1"/>
              </a:solidFill>
              <a:latin typeface="+mn-lt"/>
              <a:ea typeface="+mn-ea"/>
              <a:cs typeface="+mn-cs"/>
            </a:rPr>
            <a:t> x DOC x DOC</a:t>
          </a:r>
          <a:r>
            <a:rPr lang="en-NZ" sz="1100" baseline="-25000">
              <a:solidFill>
                <a:schemeClr val="dk1"/>
              </a:solidFill>
              <a:latin typeface="+mn-lt"/>
              <a:ea typeface="+mn-ea"/>
              <a:cs typeface="+mn-cs"/>
            </a:rPr>
            <a:t>F</a:t>
          </a:r>
          <a:r>
            <a:rPr lang="en-NZ" sz="1100">
              <a:solidFill>
                <a:schemeClr val="dk1"/>
              </a:solidFill>
              <a:latin typeface="+mn-lt"/>
              <a:ea typeface="+mn-ea"/>
              <a:cs typeface="+mn-cs"/>
            </a:rPr>
            <a:t> x F x 16/12) x (1– R) x (1-OX)) x 25</a:t>
          </a:r>
        </a:p>
        <a:p>
          <a:endParaRPr lang="en-NZ" sz="1100">
            <a:solidFill>
              <a:schemeClr val="dk1"/>
            </a:solidFill>
            <a:latin typeface="+mn-lt"/>
            <a:ea typeface="+mn-ea"/>
            <a:cs typeface="+mn-cs"/>
          </a:endParaRPr>
        </a:p>
        <a:p>
          <a:r>
            <a:rPr lang="en-NZ" sz="1100">
              <a:solidFill>
                <a:schemeClr val="dk1"/>
              </a:solidFill>
              <a:latin typeface="+mn-lt"/>
              <a:ea typeface="+mn-ea"/>
              <a:cs typeface="+mn-cs"/>
            </a:rPr>
            <a:t>Where:	MSW</a:t>
          </a:r>
          <a:r>
            <a:rPr lang="en-NZ" sz="1100" baseline="-25000">
              <a:solidFill>
                <a:schemeClr val="dk1"/>
              </a:solidFill>
              <a:latin typeface="+mn-lt"/>
              <a:ea typeface="+mn-ea"/>
              <a:cs typeface="+mn-cs"/>
            </a:rPr>
            <a:t>T</a:t>
          </a:r>
          <a:r>
            <a:rPr lang="en-NZ" sz="1100">
              <a:solidFill>
                <a:schemeClr val="dk1"/>
              </a:solidFill>
              <a:latin typeface="+mn-lt"/>
              <a:ea typeface="+mn-ea"/>
              <a:cs typeface="+mn-cs"/>
            </a:rPr>
            <a:t> = total Municipal Solid Waste (MSW) generated (kg); DOC = degradable organic carbon; DOC</a:t>
          </a:r>
          <a:r>
            <a:rPr lang="en-NZ" sz="1100" baseline="-25000">
              <a:solidFill>
                <a:schemeClr val="dk1"/>
              </a:solidFill>
              <a:latin typeface="+mn-lt"/>
              <a:ea typeface="+mn-ea"/>
              <a:cs typeface="+mn-cs"/>
            </a:rPr>
            <a:t>F</a:t>
          </a:r>
          <a:r>
            <a:rPr lang="en-NZ" sz="1100">
              <a:solidFill>
                <a:schemeClr val="dk1"/>
              </a:solidFill>
              <a:latin typeface="+mn-lt"/>
              <a:ea typeface="+mn-ea"/>
              <a:cs typeface="+mn-cs"/>
            </a:rPr>
            <a:t> = fraction of DOC dissimilated; F = fraction of CH</a:t>
          </a:r>
          <a:r>
            <a:rPr lang="en-NZ" sz="1100" baseline="-25000">
              <a:solidFill>
                <a:schemeClr val="dk1"/>
              </a:solidFill>
              <a:latin typeface="+mn-lt"/>
              <a:ea typeface="+mn-ea"/>
              <a:cs typeface="+mn-cs"/>
            </a:rPr>
            <a:t>4</a:t>
          </a:r>
          <a:r>
            <a:rPr lang="en-NZ" sz="1100">
              <a:solidFill>
                <a:schemeClr val="dk1"/>
              </a:solidFill>
              <a:latin typeface="+mn-lt"/>
              <a:ea typeface="+mn-ea"/>
              <a:cs typeface="+mn-cs"/>
            </a:rPr>
            <a:t> in landfill gas; R = fraction recovered CH</a:t>
          </a:r>
          <a:r>
            <a:rPr lang="en-NZ" sz="1100" baseline="-25000">
              <a:solidFill>
                <a:schemeClr val="dk1"/>
              </a:solidFill>
              <a:latin typeface="+mn-lt"/>
              <a:ea typeface="+mn-ea"/>
              <a:cs typeface="+mn-cs"/>
            </a:rPr>
            <a:t>4</a:t>
          </a:r>
          <a:r>
            <a:rPr lang="en-NZ" sz="1100">
              <a:solidFill>
                <a:schemeClr val="dk1"/>
              </a:solidFill>
              <a:latin typeface="+mn-lt"/>
              <a:ea typeface="+mn-ea"/>
              <a:cs typeface="+mn-cs"/>
            </a:rPr>
            <a:t>; OX = oxidation factor; 25 = GWP of methane (CH</a:t>
          </a:r>
          <a:r>
            <a:rPr lang="en-NZ" sz="1100" baseline="-25000">
              <a:solidFill>
                <a:schemeClr val="dk1"/>
              </a:solidFill>
              <a:latin typeface="+mn-lt"/>
              <a:ea typeface="+mn-ea"/>
              <a:cs typeface="+mn-cs"/>
            </a:rPr>
            <a:t>4</a:t>
          </a:r>
          <a:r>
            <a:rPr lang="en-NZ" sz="1100">
              <a:solidFill>
                <a:schemeClr val="dk1"/>
              </a:solidFill>
              <a:latin typeface="+mn-lt"/>
              <a:ea typeface="+mn-ea"/>
              <a:cs typeface="+mn-cs"/>
            </a:rPr>
            <a:t>).</a:t>
          </a:r>
        </a:p>
        <a:p>
          <a:r>
            <a:rPr lang="en-NZ" sz="1100">
              <a:solidFill>
                <a:schemeClr val="dk1"/>
              </a:solidFill>
              <a:latin typeface="+mn-lt"/>
              <a:ea typeface="+mn-ea"/>
              <a:cs typeface="+mn-cs"/>
            </a:rPr>
            <a:t> </a:t>
          </a:r>
        </a:p>
        <a:p>
          <a:r>
            <a:rPr lang="en-NZ" sz="1100">
              <a:solidFill>
                <a:schemeClr val="dk1"/>
              </a:solidFill>
              <a:latin typeface="+mn-lt"/>
              <a:ea typeface="+mn-ea"/>
              <a:cs typeface="+mn-cs"/>
            </a:rPr>
            <a:t>MSW</a:t>
          </a:r>
          <a:r>
            <a:rPr lang="en-NZ" sz="1100" baseline="-25000">
              <a:solidFill>
                <a:schemeClr val="dk1"/>
              </a:solidFill>
              <a:latin typeface="+mn-lt"/>
              <a:ea typeface="+mn-ea"/>
              <a:cs typeface="+mn-cs"/>
            </a:rPr>
            <a:t>T</a:t>
          </a:r>
          <a:r>
            <a:rPr lang="en-NZ" sz="1100">
              <a:solidFill>
                <a:schemeClr val="dk1"/>
              </a:solidFill>
              <a:latin typeface="+mn-lt"/>
              <a:ea typeface="+mn-ea"/>
              <a:cs typeface="+mn-cs"/>
            </a:rPr>
            <a:t>	=	Activity data</a:t>
          </a:r>
        </a:p>
        <a:p>
          <a:r>
            <a:rPr lang="en-NZ" sz="1100">
              <a:solidFill>
                <a:schemeClr val="dk1"/>
              </a:solidFill>
              <a:latin typeface="+mn-lt"/>
              <a:ea typeface="+mn-ea"/>
              <a:cs typeface="+mn-cs"/>
            </a:rPr>
            <a:t>DOC	=	0.40 for paper and textiles, 0.15 for garden and food waste, and 0.43</a:t>
          </a:r>
          <a:r>
            <a:rPr lang="en-NZ" sz="1100" baseline="0">
              <a:solidFill>
                <a:schemeClr val="dk1"/>
              </a:solidFill>
              <a:latin typeface="+mn-lt"/>
              <a:ea typeface="+mn-ea"/>
              <a:cs typeface="+mn-cs"/>
            </a:rPr>
            <a:t> </a:t>
          </a:r>
          <a:r>
            <a:rPr lang="en-NZ" sz="1100">
              <a:solidFill>
                <a:schemeClr val="dk1"/>
              </a:solidFill>
              <a:latin typeface="+mn-lt"/>
              <a:ea typeface="+mn-ea"/>
              <a:cs typeface="+mn-cs"/>
            </a:rPr>
            <a:t>for wood</a:t>
          </a:r>
        </a:p>
        <a:p>
          <a:r>
            <a:rPr lang="en-NZ" sz="1100">
              <a:solidFill>
                <a:schemeClr val="dk1"/>
              </a:solidFill>
              <a:latin typeface="+mn-lt"/>
              <a:ea typeface="+mn-ea"/>
              <a:cs typeface="+mn-cs"/>
            </a:rPr>
            <a:t>DOC</a:t>
          </a:r>
          <a:r>
            <a:rPr lang="en-NZ" sz="1100" baseline="-25000">
              <a:solidFill>
                <a:schemeClr val="dk1"/>
              </a:solidFill>
              <a:latin typeface="+mn-lt"/>
              <a:ea typeface="+mn-ea"/>
              <a:cs typeface="+mn-cs"/>
            </a:rPr>
            <a:t>F</a:t>
          </a:r>
          <a:r>
            <a:rPr lang="en-NZ" sz="1100">
              <a:solidFill>
                <a:schemeClr val="dk1"/>
              </a:solidFill>
              <a:latin typeface="+mn-lt"/>
              <a:ea typeface="+mn-ea"/>
              <a:cs typeface="+mn-cs"/>
            </a:rPr>
            <a:t>	=	0.5</a:t>
          </a:r>
        </a:p>
        <a:p>
          <a:r>
            <a:rPr lang="en-NZ" sz="1100">
              <a:solidFill>
                <a:schemeClr val="dk1"/>
              </a:solidFill>
              <a:latin typeface="+mn-lt"/>
              <a:ea typeface="+mn-ea"/>
              <a:cs typeface="+mn-cs"/>
            </a:rPr>
            <a:t>F	=	0.5</a:t>
          </a:r>
        </a:p>
        <a:p>
          <a:r>
            <a:rPr lang="en-NZ" sz="1100">
              <a:solidFill>
                <a:schemeClr val="dk1"/>
              </a:solidFill>
              <a:latin typeface="+mn-lt"/>
              <a:ea typeface="+mn-ea"/>
              <a:cs typeface="+mn-cs"/>
            </a:rPr>
            <a:t>16/12	–	convert carbon to CO</a:t>
          </a:r>
          <a:r>
            <a:rPr lang="en-NZ" sz="1100" baseline="-25000">
              <a:solidFill>
                <a:schemeClr val="dk1"/>
              </a:solidFill>
              <a:latin typeface="+mn-lt"/>
              <a:ea typeface="+mn-ea"/>
              <a:cs typeface="+mn-cs"/>
            </a:rPr>
            <a:t>2</a:t>
          </a:r>
          <a:endParaRPr lang="en-NZ" sz="1100">
            <a:solidFill>
              <a:schemeClr val="dk1"/>
            </a:solidFill>
            <a:latin typeface="+mn-lt"/>
            <a:ea typeface="+mn-ea"/>
            <a:cs typeface="+mn-cs"/>
          </a:endParaRPr>
        </a:p>
        <a:p>
          <a:r>
            <a:rPr lang="en-NZ" sz="1100">
              <a:solidFill>
                <a:schemeClr val="dk1"/>
              </a:solidFill>
              <a:latin typeface="+mn-lt"/>
              <a:ea typeface="+mn-ea"/>
              <a:cs typeface="+mn-cs"/>
            </a:rPr>
            <a:t>R	=	</a:t>
          </a:r>
          <a:r>
            <a:rPr lang="en-NZ" sz="1100" b="0">
              <a:solidFill>
                <a:schemeClr val="dk1"/>
              </a:solidFill>
              <a:latin typeface="+mn-lt"/>
              <a:ea typeface="+mn-ea"/>
              <a:cs typeface="+mn-cs"/>
            </a:rPr>
            <a:t>0.636</a:t>
          </a:r>
          <a:r>
            <a:rPr lang="en-NZ" sz="1100">
              <a:solidFill>
                <a:schemeClr val="dk1"/>
              </a:solidFill>
              <a:latin typeface="+mn-lt"/>
              <a:ea typeface="+mn-ea"/>
              <a:cs typeface="+mn-cs"/>
            </a:rPr>
            <a:t> where landfill gas systems are in place, 0 otherwise</a:t>
          </a:r>
        </a:p>
        <a:p>
          <a:r>
            <a:rPr lang="en-NZ" sz="1100">
              <a:solidFill>
                <a:schemeClr val="dk1"/>
              </a:solidFill>
              <a:latin typeface="+mn-lt"/>
              <a:ea typeface="+mn-ea"/>
              <a:cs typeface="+mn-cs"/>
            </a:rPr>
            <a:t>OX	=	0.1</a:t>
          </a:r>
        </a:p>
        <a:p>
          <a:r>
            <a:rPr lang="en-NZ" sz="1100">
              <a:solidFill>
                <a:schemeClr val="dk1"/>
              </a:solidFill>
              <a:latin typeface="+mn-lt"/>
              <a:ea typeface="+mn-ea"/>
              <a:cs typeface="+mn-cs"/>
            </a:rPr>
            <a:t> </a:t>
          </a:r>
        </a:p>
        <a:p>
          <a:r>
            <a:rPr lang="en-NZ" sz="1100">
              <a:solidFill>
                <a:schemeClr val="dk1"/>
              </a:solidFill>
              <a:latin typeface="+mn-lt"/>
              <a:ea typeface="+mn-ea"/>
              <a:cs typeface="+mn-cs"/>
            </a:rPr>
            <a:t>The table  to the left shows how this equation has been applied to derive the emission factors for waste deposited to landfill.</a:t>
          </a:r>
        </a:p>
        <a:p>
          <a:endParaRPr lang="en-NZ"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333375</xdr:colOff>
      <xdr:row>2</xdr:row>
      <xdr:rowOff>171450</xdr:rowOff>
    </xdr:from>
    <xdr:to>
      <xdr:col>14</xdr:col>
      <xdr:colOff>104775</xdr:colOff>
      <xdr:row>6</xdr:row>
      <xdr:rowOff>190500</xdr:rowOff>
    </xdr:to>
    <xdr:sp macro="" textlink="">
      <xdr:nvSpPr>
        <xdr:cNvPr id="4" name="TextBox 3"/>
        <xdr:cNvSpPr txBox="1"/>
      </xdr:nvSpPr>
      <xdr:spPr>
        <a:xfrm>
          <a:off x="7962900" y="942975"/>
          <a:ext cx="306705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u="sng">
              <a:solidFill>
                <a:schemeClr val="dk1"/>
              </a:solidFill>
              <a:effectLst/>
              <a:latin typeface="+mn-lt"/>
              <a:ea typeface="+mn-ea"/>
              <a:cs typeface="+mn-cs"/>
            </a:rPr>
            <a:t>Source: </a:t>
          </a:r>
          <a:endParaRPr lang="en-NZ">
            <a:effectLst/>
          </a:endParaRPr>
        </a:p>
        <a:p>
          <a:r>
            <a:rPr lang="en-NZ" sz="1100">
              <a:solidFill>
                <a:schemeClr val="dk1"/>
              </a:solidFill>
              <a:effectLst/>
              <a:latin typeface="+mn-lt"/>
              <a:ea typeface="+mn-ea"/>
              <a:cs typeface="+mn-cs"/>
            </a:rPr>
            <a:t>Ministry of Business, Innovation and Employment </a:t>
          </a:r>
          <a:endParaRPr lang="en-NZ">
            <a:effectLst/>
          </a:endParaRPr>
        </a:p>
        <a:p>
          <a:endParaRPr lang="en-N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314325</xdr:colOff>
      <xdr:row>6</xdr:row>
      <xdr:rowOff>161923</xdr:rowOff>
    </xdr:from>
    <xdr:to>
      <xdr:col>14</xdr:col>
      <xdr:colOff>600075</xdr:colOff>
      <xdr:row>11</xdr:row>
      <xdr:rowOff>35718</xdr:rowOff>
    </xdr:to>
    <xdr:sp macro="" textlink="">
      <xdr:nvSpPr>
        <xdr:cNvPr id="2" name="TextBox 1"/>
        <xdr:cNvSpPr txBox="1"/>
      </xdr:nvSpPr>
      <xdr:spPr>
        <a:xfrm>
          <a:off x="10077450" y="1162048"/>
          <a:ext cx="4143375" cy="1469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000" b="1" u="sng">
              <a:latin typeface="Arial" pitchFamily="34" charset="0"/>
              <a:cs typeface="Arial" pitchFamily="34" charset="0"/>
            </a:rPr>
            <a:t>Source:</a:t>
          </a:r>
          <a:r>
            <a:rPr lang="en-NZ" sz="1000" b="1" u="sng" baseline="0">
              <a:latin typeface="Arial" pitchFamily="34" charset="0"/>
              <a:cs typeface="Arial" pitchFamily="34" charset="0"/>
            </a:rPr>
            <a:t> </a:t>
          </a:r>
          <a:r>
            <a:rPr lang="en-NZ" sz="1000" b="1" u="sng">
              <a:latin typeface="Arial" pitchFamily="34" charset="0"/>
              <a:cs typeface="Arial" pitchFamily="34" charset="0"/>
            </a:rPr>
            <a:t> </a:t>
          </a:r>
        </a:p>
        <a:p>
          <a:endParaRPr lang="en-NZ" sz="1000">
            <a:latin typeface="Arial" pitchFamily="34" charset="0"/>
            <a:cs typeface="Arial" pitchFamily="34" charset="0"/>
          </a:endParaRPr>
        </a:p>
        <a:p>
          <a:r>
            <a:rPr lang="en-NZ" sz="1000" baseline="0">
              <a:solidFill>
                <a:schemeClr val="dk1"/>
              </a:solidFill>
              <a:latin typeface="Arial" pitchFamily="34" charset="0"/>
              <a:ea typeface="+mn-ea"/>
              <a:cs typeface="Arial" pitchFamily="34" charset="0"/>
            </a:rPr>
            <a:t>Energy Information and Modelling Group</a:t>
          </a:r>
          <a:endParaRPr lang="en-NZ" sz="1000">
            <a:latin typeface="Arial" pitchFamily="34" charset="0"/>
            <a:cs typeface="Arial" pitchFamily="34" charset="0"/>
          </a:endParaRPr>
        </a:p>
        <a:p>
          <a:r>
            <a:rPr lang="en-NZ" sz="1000">
              <a:solidFill>
                <a:schemeClr val="dk1"/>
              </a:solidFill>
              <a:latin typeface="Arial" pitchFamily="34" charset="0"/>
              <a:ea typeface="+mn-ea"/>
              <a:cs typeface="Arial" pitchFamily="34" charset="0"/>
            </a:rPr>
            <a:t>Ministry of  Business, Innovation and Employment</a:t>
          </a:r>
        </a:p>
        <a:p>
          <a:endParaRPr lang="en-NZ" sz="1000">
            <a:solidFill>
              <a:schemeClr val="dk1"/>
            </a:solidFill>
            <a:latin typeface="Arial" pitchFamily="34" charset="0"/>
            <a:ea typeface="+mn-ea"/>
            <a:cs typeface="Arial" pitchFamily="34" charset="0"/>
          </a:endParaRPr>
        </a:p>
        <a:p>
          <a:endParaRPr lang="en-NZ" sz="1000">
            <a:latin typeface="Arial" pitchFamily="34" charset="0"/>
            <a:cs typeface="Arial" pitchFamily="34" charset="0"/>
          </a:endParaRPr>
        </a:p>
        <a:p>
          <a:endParaRPr lang="en-NZ" sz="1000">
            <a:latin typeface="Arial" pitchFamily="34" charset="0"/>
            <a:cs typeface="Arial" pitchFamily="34" charset="0"/>
          </a:endParaRPr>
        </a:p>
        <a:p>
          <a:pPr marL="0" indent="0"/>
          <a:endParaRPr lang="en-NZ" sz="1000" b="1" u="sng">
            <a:solidFill>
              <a:schemeClr val="dk1"/>
            </a:solidFill>
            <a:latin typeface="Arial" pitchFamily="34" charset="0"/>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9525</xdr:rowOff>
    </xdr:from>
    <xdr:to>
      <xdr:col>18</xdr:col>
      <xdr:colOff>571500</xdr:colOff>
      <xdr:row>12</xdr:row>
      <xdr:rowOff>47625</xdr:rowOff>
    </xdr:to>
    <xdr:sp macro="" textlink="">
      <xdr:nvSpPr>
        <xdr:cNvPr id="3" name="TextBox 2"/>
        <xdr:cNvSpPr txBox="1"/>
      </xdr:nvSpPr>
      <xdr:spPr>
        <a:xfrm>
          <a:off x="10239375" y="1409700"/>
          <a:ext cx="422910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000" b="1" i="0" u="sng" strike="noStrike">
              <a:solidFill>
                <a:schemeClr val="dk1"/>
              </a:solidFill>
              <a:latin typeface="Arial" pitchFamily="34" charset="0"/>
              <a:ea typeface="+mn-ea"/>
              <a:cs typeface="Arial" pitchFamily="34" charset="0"/>
            </a:rPr>
            <a:t>Source</a:t>
          </a:r>
          <a:r>
            <a:rPr lang="en-NZ" sz="1000" b="1" i="0" u="none" strike="noStrike">
              <a:solidFill>
                <a:schemeClr val="dk1"/>
              </a:solidFill>
              <a:latin typeface="Arial" pitchFamily="34" charset="0"/>
              <a:ea typeface="+mn-ea"/>
              <a:cs typeface="Arial" pitchFamily="34" charset="0"/>
            </a:rPr>
            <a:t>:</a:t>
          </a:r>
          <a:r>
            <a:rPr lang="en-NZ" sz="1000" b="1" i="0" u="none" strike="noStrike" baseline="0">
              <a:solidFill>
                <a:schemeClr val="dk1"/>
              </a:solidFill>
              <a:latin typeface="Arial" pitchFamily="34" charset="0"/>
              <a:ea typeface="+mn-ea"/>
              <a:cs typeface="Arial" pitchFamily="34" charset="0"/>
            </a:rPr>
            <a:t> </a:t>
          </a:r>
          <a:endParaRPr lang="en-NZ" sz="1000" b="1">
            <a:latin typeface="Arial" pitchFamily="34" charset="0"/>
            <a:cs typeface="Arial" pitchFamily="34" charset="0"/>
          </a:endParaRPr>
        </a:p>
        <a:p>
          <a:endParaRPr lang="en-NZ" sz="1000" b="0" i="0" u="none" strike="noStrike">
            <a:solidFill>
              <a:schemeClr val="dk1"/>
            </a:solidFill>
            <a:latin typeface="Arial" pitchFamily="34" charset="0"/>
            <a:ea typeface="+mn-ea"/>
            <a:cs typeface="Arial" pitchFamily="34" charset="0"/>
          </a:endParaRPr>
        </a:p>
        <a:p>
          <a:r>
            <a:rPr lang="en-NZ" sz="1000" b="0" i="0" u="none" strike="noStrike">
              <a:solidFill>
                <a:schemeClr val="dk1"/>
              </a:solidFill>
              <a:latin typeface="Arial" pitchFamily="34" charset="0"/>
              <a:ea typeface="+mn-ea"/>
              <a:cs typeface="Arial" pitchFamily="34" charset="0"/>
            </a:rPr>
            <a:t>Energy Information and Modelling Group  </a:t>
          </a:r>
        </a:p>
        <a:p>
          <a:r>
            <a:rPr lang="en-NZ" sz="1000">
              <a:solidFill>
                <a:schemeClr val="dk1"/>
              </a:solidFill>
              <a:latin typeface="Arial" pitchFamily="34" charset="0"/>
              <a:ea typeface="+mn-ea"/>
              <a:cs typeface="Arial" pitchFamily="34" charset="0"/>
            </a:rPr>
            <a:t>Ministry of  Business, Innovation and Employment</a:t>
          </a:r>
        </a:p>
        <a:p>
          <a:endParaRPr lang="en-NZ" sz="1000">
            <a:solidFill>
              <a:schemeClr val="dk1"/>
            </a:solidFill>
            <a:latin typeface="Arial" pitchFamily="34" charset="0"/>
            <a:ea typeface="+mn-ea"/>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54349</xdr:colOff>
      <xdr:row>2</xdr:row>
      <xdr:rowOff>118782</xdr:rowOff>
    </xdr:from>
    <xdr:to>
      <xdr:col>15</xdr:col>
      <xdr:colOff>502024</xdr:colOff>
      <xdr:row>8</xdr:row>
      <xdr:rowOff>116059</xdr:rowOff>
    </xdr:to>
    <xdr:sp macro="" textlink="">
      <xdr:nvSpPr>
        <xdr:cNvPr id="2" name="TextBox 1"/>
        <xdr:cNvSpPr txBox="1"/>
      </xdr:nvSpPr>
      <xdr:spPr>
        <a:xfrm>
          <a:off x="13478996" y="432547"/>
          <a:ext cx="5109322" cy="15100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b="1" i="0" u="sng" strike="noStrike">
              <a:solidFill>
                <a:schemeClr val="dk1"/>
              </a:solidFill>
              <a:latin typeface="+mn-lt"/>
              <a:ea typeface="+mn-ea"/>
              <a:cs typeface="+mn-cs"/>
            </a:rPr>
            <a:t>Source: </a:t>
          </a:r>
          <a:endParaRPr lang="en-NZ" b="1" u="sng"/>
        </a:p>
        <a:p>
          <a:endParaRPr lang="en-NZ" sz="1100" b="0" i="0" u="none" strike="noStrike">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NZ" sz="1100" b="0" i="0">
              <a:solidFill>
                <a:schemeClr val="dk1"/>
              </a:solidFill>
              <a:effectLst/>
              <a:latin typeface="+mn-lt"/>
              <a:ea typeface="+mn-ea"/>
              <a:cs typeface="+mn-cs"/>
            </a:rPr>
            <a:t>Real world petrol fuel use estimate sourced from Ministry of Transport.</a:t>
          </a:r>
          <a:endParaRPr lang="en-NZ">
            <a:effectLst/>
          </a:endParaRPr>
        </a:p>
        <a:p>
          <a:r>
            <a:rPr lang="en-NZ" sz="1100" u="sng">
              <a:solidFill>
                <a:schemeClr val="dk1"/>
              </a:solidFill>
              <a:effectLst/>
              <a:latin typeface="+mn-lt"/>
              <a:ea typeface="+mn-ea"/>
              <a:cs typeface="+mn-cs"/>
              <a:hlinkClick xmlns:r="http://schemas.openxmlformats.org/officeDocument/2006/relationships" r:id=""/>
            </a:rPr>
            <a:t>http://atrf.info/papers/2015/files/ATRF2015_Resubmission_9.pdf</a:t>
          </a:r>
          <a:endParaRPr lang="en-NZ" sz="1000">
            <a:latin typeface="Arial" pitchFamily="34" charset="0"/>
            <a:cs typeface="Arial" pitchFamily="34" charset="0"/>
          </a:endParaRPr>
        </a:p>
        <a:p>
          <a:endParaRPr lang="en-NZ" sz="1000">
            <a:latin typeface="Arial" pitchFamily="34" charset="0"/>
            <a:cs typeface="Arial" pitchFamily="34" charset="0"/>
          </a:endParaRPr>
        </a:p>
        <a:p>
          <a:r>
            <a:rPr lang="en-NZ" sz="1000" b="0" i="0" u="none" strike="noStrike">
              <a:solidFill>
                <a:schemeClr val="dk1"/>
              </a:solidFill>
              <a:latin typeface="Arial" pitchFamily="34" charset="0"/>
              <a:ea typeface="+mn-ea"/>
              <a:cs typeface="Arial" pitchFamily="34" charset="0"/>
            </a:rPr>
            <a:t>Petrol</a:t>
          </a:r>
          <a:r>
            <a:rPr lang="en-NZ" sz="1000" b="0" i="0" u="none" strike="noStrike" baseline="0">
              <a:solidFill>
                <a:schemeClr val="dk1"/>
              </a:solidFill>
              <a:latin typeface="Arial" pitchFamily="34" charset="0"/>
              <a:ea typeface="+mn-ea"/>
              <a:cs typeface="Arial" pitchFamily="34" charset="0"/>
            </a:rPr>
            <a:t> Hybrid data - EECA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952500</xdr:colOff>
      <xdr:row>2</xdr:row>
      <xdr:rowOff>76199</xdr:rowOff>
    </xdr:from>
    <xdr:to>
      <xdr:col>8</xdr:col>
      <xdr:colOff>1647825</xdr:colOff>
      <xdr:row>10</xdr:row>
      <xdr:rowOff>76200</xdr:rowOff>
    </xdr:to>
    <xdr:sp macro="" textlink="">
      <xdr:nvSpPr>
        <xdr:cNvPr id="3" name="TextBox 2"/>
        <xdr:cNvSpPr txBox="1"/>
      </xdr:nvSpPr>
      <xdr:spPr>
        <a:xfrm>
          <a:off x="7010400" y="400049"/>
          <a:ext cx="4305300" cy="1800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000" b="1" u="sng">
              <a:latin typeface="Arial" pitchFamily="34" charset="0"/>
              <a:cs typeface="Arial" pitchFamily="34" charset="0"/>
            </a:rPr>
            <a:t>Source: </a:t>
          </a:r>
        </a:p>
        <a:p>
          <a:endParaRPr lang="en-NZ" sz="1000" b="1" u="sng">
            <a:latin typeface="Arial" pitchFamily="34" charset="0"/>
            <a:cs typeface="Arial" pitchFamily="34" charset="0"/>
          </a:endParaRPr>
        </a:p>
        <a:p>
          <a:r>
            <a:rPr lang="en-NZ" sz="1000" b="1">
              <a:latin typeface="Arial" pitchFamily="34" charset="0"/>
              <a:cs typeface="Arial" pitchFamily="34" charset="0"/>
            </a:rPr>
            <a:t>Real world petrol use - Ministry</a:t>
          </a:r>
          <a:r>
            <a:rPr lang="en-NZ" sz="1000" b="1" baseline="0">
              <a:latin typeface="Arial" pitchFamily="34" charset="0"/>
              <a:cs typeface="Arial" pitchFamily="34" charset="0"/>
            </a:rPr>
            <a:t> of Transport</a:t>
          </a:r>
        </a:p>
        <a:p>
          <a:r>
            <a:rPr lang="en-NZ" sz="1100" u="sng">
              <a:solidFill>
                <a:schemeClr val="dk1"/>
              </a:solidFill>
              <a:effectLst/>
              <a:latin typeface="+mn-lt"/>
              <a:ea typeface="+mn-ea"/>
              <a:cs typeface="+mn-cs"/>
              <a:hlinkClick xmlns:r="http://schemas.openxmlformats.org/officeDocument/2006/relationships" r:id=""/>
            </a:rPr>
            <a:t>http://atrf.info/papers/2015/files/ATRF2015_Resubmission_9.pdf</a:t>
          </a:r>
          <a:endParaRPr lang="en-NZ" sz="1000" b="0" baseline="0">
            <a:solidFill>
              <a:srgbClr val="0000FF"/>
            </a:solidFill>
            <a:latin typeface="Arial" pitchFamily="34" charset="0"/>
            <a:cs typeface="Arial" pitchFamily="34" charset="0"/>
          </a:endParaRPr>
        </a:p>
        <a:p>
          <a:endParaRPr lang="en-NZ" sz="1000" baseline="0">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NZ" sz="1100" b="1" baseline="0">
              <a:solidFill>
                <a:schemeClr val="dk1"/>
              </a:solidFill>
              <a:effectLst/>
              <a:latin typeface="+mn-lt"/>
              <a:ea typeface="+mn-ea"/>
              <a:cs typeface="+mn-cs"/>
            </a:rPr>
            <a:t>National average tariff - Taxicharge</a:t>
          </a:r>
        </a:p>
        <a:p>
          <a:pPr marL="0" marR="0" indent="0" defTabSz="914400" eaLnBrk="1" fontAlgn="auto" latinLnBrk="0" hangingPunct="1">
            <a:lnSpc>
              <a:spcPct val="100000"/>
            </a:lnSpc>
            <a:spcBef>
              <a:spcPts val="0"/>
            </a:spcBef>
            <a:spcAft>
              <a:spcPts val="0"/>
            </a:spcAft>
            <a:buClrTx/>
            <a:buSzTx/>
            <a:buFontTx/>
            <a:buNone/>
            <a:tabLst/>
            <a:defRPr/>
          </a:pPr>
          <a:endParaRPr lang="en-NZ" sz="1100" b="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NZ" sz="1100" b="1" i="0">
              <a:solidFill>
                <a:schemeClr val="dk1"/>
              </a:solidFill>
              <a:effectLst/>
              <a:latin typeface="+mn-lt"/>
              <a:ea typeface="+mn-ea"/>
              <a:cs typeface="+mn-cs"/>
            </a:rPr>
            <a:t>Petrol</a:t>
          </a:r>
          <a:r>
            <a:rPr lang="en-NZ" sz="1100" b="1" i="0" baseline="0">
              <a:solidFill>
                <a:schemeClr val="dk1"/>
              </a:solidFill>
              <a:effectLst/>
              <a:latin typeface="+mn-lt"/>
              <a:ea typeface="+mn-ea"/>
              <a:cs typeface="+mn-cs"/>
            </a:rPr>
            <a:t> Hybrid data - EE</a:t>
          </a:r>
          <a:r>
            <a:rPr lang="en-NZ" sz="1100" b="0" i="0" baseline="0">
              <a:solidFill>
                <a:schemeClr val="dk1"/>
              </a:solidFill>
              <a:effectLst/>
              <a:latin typeface="+mn-lt"/>
              <a:ea typeface="+mn-ea"/>
              <a:cs typeface="+mn-cs"/>
            </a:rPr>
            <a:t>CA</a:t>
          </a:r>
          <a:endParaRPr lang="en-NZ" sz="10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NZ" sz="1000">
            <a:effectLst/>
          </a:endParaRPr>
        </a:p>
        <a:p>
          <a:endParaRPr lang="en-NZ" sz="1000" baseline="0">
            <a:latin typeface="Arial" pitchFamily="34" charset="0"/>
            <a:cs typeface="Arial" pitchFamily="34" charset="0"/>
          </a:endParaRPr>
        </a:p>
        <a:p>
          <a:endParaRPr lang="en-NZ" sz="1000" b="1" baseline="0">
            <a:latin typeface="Arial" pitchFamily="34" charset="0"/>
            <a:cs typeface="Arial" pitchFamily="34" charset="0"/>
          </a:endParaRPr>
        </a:p>
        <a:p>
          <a:endParaRPr lang="en-NZ" sz="1000" b="1" baseline="0">
            <a:latin typeface="Arial" pitchFamily="34" charset="0"/>
            <a:cs typeface="Arial" pitchFamily="34" charset="0"/>
          </a:endParaRPr>
        </a:p>
        <a:p>
          <a:endParaRPr lang="en-NZ" sz="1000" b="1" baseline="0">
            <a:latin typeface="Arial" pitchFamily="34" charset="0"/>
            <a:cs typeface="Arial" pitchFamily="34" charset="0"/>
          </a:endParaRPr>
        </a:p>
        <a:p>
          <a:endParaRPr lang="en-NZ" sz="1000" baseline="0">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359834</xdr:colOff>
      <xdr:row>1</xdr:row>
      <xdr:rowOff>123824</xdr:rowOff>
    </xdr:from>
    <xdr:to>
      <xdr:col>23</xdr:col>
      <xdr:colOff>224367</xdr:colOff>
      <xdr:row>5</xdr:row>
      <xdr:rowOff>156882</xdr:rowOff>
    </xdr:to>
    <xdr:sp macro="" textlink="">
      <xdr:nvSpPr>
        <xdr:cNvPr id="2" name="TextBox 1"/>
        <xdr:cNvSpPr txBox="1"/>
      </xdr:nvSpPr>
      <xdr:spPr>
        <a:xfrm>
          <a:off x="10837334" y="280706"/>
          <a:ext cx="9176621" cy="951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000" b="1" u="sng">
              <a:latin typeface="Arial" panose="020B0604020202020204" pitchFamily="34" charset="0"/>
              <a:cs typeface="Arial" panose="020B0604020202020204" pitchFamily="34" charset="0"/>
            </a:rPr>
            <a:t>Source: </a:t>
          </a:r>
        </a:p>
        <a:p>
          <a:endParaRPr lang="en-NZ" sz="1000" b="1" u="sng">
            <a:latin typeface="Arial" panose="020B0604020202020204" pitchFamily="34" charset="0"/>
            <a:cs typeface="Arial" panose="020B0604020202020204" pitchFamily="34" charset="0"/>
          </a:endParaRPr>
        </a:p>
        <a:p>
          <a:r>
            <a:rPr lang="en-NZ" sz="1000">
              <a:latin typeface="Arial" panose="020B0604020202020204" pitchFamily="34" charset="0"/>
              <a:cs typeface="Arial" panose="020B0604020202020204" pitchFamily="34" charset="0"/>
            </a:rPr>
            <a:t>Contract report "Assessment of HFC Emission Factors for GHG Reporting Guidelines" by CRL Energy Ltd for the Ministry</a:t>
          </a:r>
          <a:r>
            <a:rPr lang="en-NZ" sz="1000" baseline="0">
              <a:latin typeface="Arial" panose="020B0604020202020204" pitchFamily="34" charset="0"/>
              <a:cs typeface="Arial" panose="020B0604020202020204" pitchFamily="34" charset="0"/>
            </a:rPr>
            <a:t> for the Environment</a:t>
          </a:r>
        </a:p>
        <a:p>
          <a:endParaRPr lang="en-NZ" sz="1000" baseline="0">
            <a:latin typeface="Arial" panose="020B0604020202020204" pitchFamily="34" charset="0"/>
            <a:cs typeface="Arial" panose="020B0604020202020204" pitchFamily="34" charset="0"/>
          </a:endParaRPr>
        </a:p>
        <a:p>
          <a:r>
            <a:rPr lang="en-NZ" sz="1100"/>
            <a:t/>
          </a:r>
          <a:br>
            <a:rPr lang="en-NZ" sz="1100"/>
          </a:br>
          <a:endParaRPr lang="en-NZ"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12</xdr:col>
      <xdr:colOff>304800</xdr:colOff>
      <xdr:row>20</xdr:row>
      <xdr:rowOff>9525</xdr:rowOff>
    </xdr:from>
    <xdr:ext cx="184731" cy="264560"/>
    <xdr:sp macro="" textlink="">
      <xdr:nvSpPr>
        <xdr:cNvPr id="2" name="TextBox 1"/>
        <xdr:cNvSpPr txBox="1"/>
      </xdr:nvSpPr>
      <xdr:spPr>
        <a:xfrm>
          <a:off x="13725525" y="407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NZ"/>
        </a:p>
      </xdr:txBody>
    </xdr:sp>
    <xdr:clientData/>
  </xdr:oneCellAnchor>
  <xdr:twoCellAnchor>
    <xdr:from>
      <xdr:col>12</xdr:col>
      <xdr:colOff>10583</xdr:colOff>
      <xdr:row>3</xdr:row>
      <xdr:rowOff>558800</xdr:rowOff>
    </xdr:from>
    <xdr:to>
      <xdr:col>17</xdr:col>
      <xdr:colOff>401108</xdr:colOff>
      <xdr:row>11</xdr:row>
      <xdr:rowOff>67235</xdr:rowOff>
    </xdr:to>
    <xdr:sp macro="" textlink="">
      <xdr:nvSpPr>
        <xdr:cNvPr id="3" name="TextBox 2"/>
        <xdr:cNvSpPr txBox="1"/>
      </xdr:nvSpPr>
      <xdr:spPr>
        <a:xfrm>
          <a:off x="13636936" y="1029447"/>
          <a:ext cx="3976407" cy="1222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000" b="1" u="sng">
              <a:latin typeface="Arial" pitchFamily="34" charset="0"/>
              <a:cs typeface="Arial" pitchFamily="34" charset="0"/>
            </a:rPr>
            <a:t>Source: </a:t>
          </a:r>
        </a:p>
        <a:p>
          <a:endParaRPr lang="en-NZ" sz="1000" b="1" u="sng">
            <a:latin typeface="Arial" pitchFamily="34" charset="0"/>
            <a:cs typeface="Arial" pitchFamily="34" charset="0"/>
          </a:endParaRPr>
        </a:p>
        <a:p>
          <a:r>
            <a:rPr lang="en-NZ" sz="1000">
              <a:latin typeface="Arial" pitchFamily="34" charset="0"/>
              <a:cs typeface="Arial" pitchFamily="34" charset="0"/>
            </a:rPr>
            <a:t>Ministry of Business, Innovation and Employment </a:t>
          </a:r>
        </a:p>
      </xdr:txBody>
    </xdr:sp>
    <xdr:clientData/>
  </xdr:twoCellAnchor>
  <xdr:twoCellAnchor>
    <xdr:from>
      <xdr:col>12</xdr:col>
      <xdr:colOff>10585</xdr:colOff>
      <xdr:row>12</xdr:row>
      <xdr:rowOff>21168</xdr:rowOff>
    </xdr:from>
    <xdr:to>
      <xdr:col>22</xdr:col>
      <xdr:colOff>211668</xdr:colOff>
      <xdr:row>19</xdr:row>
      <xdr:rowOff>10584</xdr:rowOff>
    </xdr:to>
    <xdr:sp macro="" textlink="">
      <xdr:nvSpPr>
        <xdr:cNvPr id="5" name="TextBox 4">
          <a:hlinkClick xmlns:r="http://schemas.openxmlformats.org/officeDocument/2006/relationships" r:id="rId1"/>
        </xdr:cNvPr>
        <xdr:cNvSpPr txBox="1"/>
      </xdr:nvSpPr>
      <xdr:spPr>
        <a:xfrm>
          <a:off x="13641918" y="2751668"/>
          <a:ext cx="6889750"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NZ" sz="1000" b="1" i="0" u="sng" baseline="0">
              <a:solidFill>
                <a:schemeClr val="dk1"/>
              </a:solidFill>
              <a:latin typeface="Arial" pitchFamily="34" charset="0"/>
              <a:ea typeface="+mn-ea"/>
              <a:cs typeface="Arial" pitchFamily="34" charset="0"/>
            </a:rPr>
            <a:t>NZ Energy Greenhouse Gas Emissions </a:t>
          </a:r>
          <a:endParaRPr lang="en-NZ" sz="1000" baseline="0">
            <a:solidFill>
              <a:schemeClr val="dk1"/>
            </a:solidFill>
            <a:latin typeface="Arial" pitchFamily="34" charset="0"/>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NZ" sz="1000" baseline="0">
              <a:solidFill>
                <a:srgbClr val="0000FF"/>
              </a:solidFill>
              <a:latin typeface="Arial" pitchFamily="34" charset="0"/>
              <a:ea typeface="+mn-ea"/>
              <a:cs typeface="Arial" pitchFamily="34" charset="0"/>
            </a:rPr>
            <a:t>http://www.mbie.govt.nz/info-services/sectors-industries/energy/energy-data-modelling/publications/energy-greenhouse-gas-emissions</a:t>
          </a:r>
        </a:p>
        <a:p>
          <a:pPr marL="0" marR="0" indent="0" defTabSz="914400" rtl="0" eaLnBrk="1" fontAlgn="auto" latinLnBrk="0" hangingPunct="1">
            <a:lnSpc>
              <a:spcPct val="100000"/>
            </a:lnSpc>
            <a:spcBef>
              <a:spcPts val="0"/>
            </a:spcBef>
            <a:spcAft>
              <a:spcPts val="0"/>
            </a:spcAft>
            <a:buClrTx/>
            <a:buSzTx/>
            <a:buFontTx/>
            <a:buNone/>
            <a:tabLst/>
            <a:defRPr/>
          </a:pPr>
          <a:r>
            <a:rPr lang="en-NZ" sz="1000" baseline="0">
              <a:solidFill>
                <a:schemeClr val="dk1"/>
              </a:solidFill>
              <a:latin typeface="Arial" pitchFamily="34" charset="0"/>
              <a:ea typeface="+mn-ea"/>
              <a:cs typeface="Arial" pitchFamily="34" charset="0"/>
            </a:rPr>
            <a:t>See web table: Energy Greenhouse Gas Emissions web tables </a:t>
          </a:r>
          <a:br>
            <a:rPr lang="en-NZ" sz="1000" baseline="0">
              <a:solidFill>
                <a:schemeClr val="dk1"/>
              </a:solidFill>
              <a:latin typeface="Arial" pitchFamily="34" charset="0"/>
              <a:ea typeface="+mn-ea"/>
              <a:cs typeface="Arial" pitchFamily="34" charset="0"/>
            </a:rPr>
          </a:br>
          <a:r>
            <a:rPr lang="en-NZ" sz="1000" baseline="0">
              <a:solidFill>
                <a:schemeClr val="dk1"/>
              </a:solidFill>
              <a:latin typeface="Arial" pitchFamily="34" charset="0"/>
              <a:ea typeface="+mn-ea"/>
              <a:cs typeface="Arial" pitchFamily="34" charset="0"/>
            </a:rPr>
            <a:t>Annual_Emissions</a:t>
          </a:r>
          <a:br>
            <a:rPr lang="en-NZ" sz="1000" baseline="0">
              <a:solidFill>
                <a:schemeClr val="dk1"/>
              </a:solidFill>
              <a:latin typeface="Arial" pitchFamily="34" charset="0"/>
              <a:ea typeface="+mn-ea"/>
              <a:cs typeface="Arial" pitchFamily="34" charset="0"/>
            </a:rPr>
          </a:br>
          <a:r>
            <a:rPr lang="en-NZ" sz="1000" baseline="0">
              <a:solidFill>
                <a:schemeClr val="dk1"/>
              </a:solidFill>
              <a:latin typeface="Arial" pitchFamily="34" charset="0"/>
              <a:ea typeface="+mn-ea"/>
              <a:cs typeface="Arial" pitchFamily="34" charset="0"/>
            </a:rPr>
            <a:t>CO2-e , CO2, CH4, N2O</a:t>
          </a:r>
        </a:p>
        <a:p>
          <a:pPr marL="0" marR="0" indent="0" defTabSz="914400" rtl="0" eaLnBrk="1" fontAlgn="auto" latinLnBrk="0" hangingPunct="1">
            <a:lnSpc>
              <a:spcPct val="100000"/>
            </a:lnSpc>
            <a:spcBef>
              <a:spcPts val="0"/>
            </a:spcBef>
            <a:spcAft>
              <a:spcPts val="0"/>
            </a:spcAft>
            <a:buClrTx/>
            <a:buSzTx/>
            <a:buFontTx/>
            <a:buNone/>
            <a:tabLst/>
            <a:defRPr/>
          </a:pPr>
          <a:endParaRPr lang="en-NZ" sz="1100" baseline="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en-NZ"/>
        </a:p>
        <a:p>
          <a:endParaRPr lang="en-NZ" sz="1100"/>
        </a:p>
      </xdr:txBody>
    </xdr:sp>
    <xdr:clientData/>
  </xdr:twoCellAnchor>
  <xdr:twoCellAnchor>
    <xdr:from>
      <xdr:col>11</xdr:col>
      <xdr:colOff>603872</xdr:colOff>
      <xdr:row>20</xdr:row>
      <xdr:rowOff>9960</xdr:rowOff>
    </xdr:from>
    <xdr:to>
      <xdr:col>22</xdr:col>
      <xdr:colOff>199837</xdr:colOff>
      <xdr:row>24</xdr:row>
      <xdr:rowOff>486209</xdr:rowOff>
    </xdr:to>
    <xdr:sp macro="" textlink="">
      <xdr:nvSpPr>
        <xdr:cNvPr id="6" name="TextBox 5">
          <a:hlinkClick xmlns:r="http://schemas.openxmlformats.org/officeDocument/2006/relationships" r:id="rId2"/>
        </xdr:cNvPr>
        <xdr:cNvSpPr txBox="1"/>
      </xdr:nvSpPr>
      <xdr:spPr>
        <a:xfrm>
          <a:off x="13625107" y="4032872"/>
          <a:ext cx="6812554" cy="1114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eaLnBrk="1" fontAlgn="auto" latinLnBrk="0" hangingPunct="1"/>
          <a:r>
            <a:rPr lang="en-NZ" sz="1000" b="1" u="sng">
              <a:solidFill>
                <a:schemeClr val="dk1"/>
              </a:solidFill>
              <a:latin typeface="Arial" pitchFamily="34" charset="0"/>
              <a:ea typeface="+mn-ea"/>
              <a:cs typeface="Arial" pitchFamily="34" charset="0"/>
            </a:rPr>
            <a:t>Energy</a:t>
          </a:r>
          <a:r>
            <a:rPr lang="en-NZ" sz="1000" b="1" u="sng" baseline="0">
              <a:solidFill>
                <a:schemeClr val="dk1"/>
              </a:solidFill>
              <a:latin typeface="Arial" pitchFamily="34" charset="0"/>
              <a:ea typeface="+mn-ea"/>
              <a:cs typeface="Arial" pitchFamily="34" charset="0"/>
            </a:rPr>
            <a:t> in New Zealand 2016</a:t>
          </a:r>
          <a:r>
            <a:rPr lang="en-NZ" sz="1000" baseline="0">
              <a:solidFill>
                <a:schemeClr val="dk1"/>
              </a:solidFill>
              <a:latin typeface="Arial" pitchFamily="34" charset="0"/>
              <a:ea typeface="+mn-ea"/>
              <a:cs typeface="Arial" pitchFamily="34" charset="0"/>
            </a:rPr>
            <a:t/>
          </a:r>
          <a:br>
            <a:rPr lang="en-NZ" sz="1000" baseline="0">
              <a:solidFill>
                <a:schemeClr val="dk1"/>
              </a:solidFill>
              <a:latin typeface="Arial" pitchFamily="34" charset="0"/>
              <a:ea typeface="+mn-ea"/>
              <a:cs typeface="Arial" pitchFamily="34" charset="0"/>
            </a:rPr>
          </a:br>
          <a:r>
            <a:rPr lang="en-NZ" sz="1000" baseline="0">
              <a:solidFill>
                <a:srgbClr val="0000FF"/>
              </a:solidFill>
              <a:latin typeface="Arial" pitchFamily="34" charset="0"/>
              <a:ea typeface="+mn-ea"/>
              <a:cs typeface="Arial" pitchFamily="34" charset="0"/>
            </a:rPr>
            <a:t>http://www.mbie.govt.nz/info-services/sectors-industries/energy/energy-data-modelling/publications/energy-in-new-zealand</a:t>
          </a:r>
          <a:r>
            <a:rPr lang="en-NZ" sz="1000" baseline="0">
              <a:solidFill>
                <a:schemeClr val="dk1"/>
              </a:solidFill>
              <a:latin typeface="Arial" pitchFamily="34" charset="0"/>
              <a:ea typeface="+mn-ea"/>
              <a:cs typeface="Arial" pitchFamily="34" charset="0"/>
            </a:rPr>
            <a:t/>
          </a:r>
          <a:br>
            <a:rPr lang="en-NZ" sz="1000" baseline="0">
              <a:solidFill>
                <a:schemeClr val="dk1"/>
              </a:solidFill>
              <a:latin typeface="Arial" pitchFamily="34" charset="0"/>
              <a:ea typeface="+mn-ea"/>
              <a:cs typeface="Arial" pitchFamily="34" charset="0"/>
            </a:rPr>
          </a:br>
          <a:r>
            <a:rPr lang="en-NZ" sz="1000" baseline="0">
              <a:solidFill>
                <a:schemeClr val="dk1"/>
              </a:solidFill>
              <a:latin typeface="Arial" pitchFamily="34" charset="0"/>
              <a:ea typeface="+mn-ea"/>
              <a:cs typeface="Arial" pitchFamily="34" charset="0"/>
            </a:rPr>
            <a:t>See web table: </a:t>
          </a:r>
          <a:r>
            <a:rPr lang="en-NZ" sz="1000">
              <a:solidFill>
                <a:schemeClr val="dk1"/>
              </a:solidFill>
              <a:latin typeface="Arial" pitchFamily="34" charset="0"/>
              <a:ea typeface="+mn-ea"/>
              <a:cs typeface="Arial" pitchFamily="34" charset="0"/>
            </a:rPr>
            <a:t>Electricity </a:t>
          </a:r>
          <a:endParaRPr lang="en-NZ" sz="1000">
            <a:latin typeface="Arial" pitchFamily="34" charset="0"/>
            <a:cs typeface="Arial" pitchFamily="34" charset="0"/>
          </a:endParaRPr>
        </a:p>
        <a:p>
          <a:r>
            <a:rPr lang="en-NZ" sz="1000">
              <a:solidFill>
                <a:schemeClr val="dk1"/>
              </a:solidFill>
              <a:latin typeface="Arial" pitchFamily="34" charset="0"/>
              <a:ea typeface="+mn-ea"/>
              <a:cs typeface="Arial" pitchFamily="34" charset="0"/>
            </a:rPr>
            <a:t>Table</a:t>
          </a:r>
          <a:r>
            <a:rPr lang="en-NZ" sz="1000" baseline="0">
              <a:solidFill>
                <a:schemeClr val="dk1"/>
              </a:solidFill>
              <a:latin typeface="Arial" pitchFamily="34" charset="0"/>
              <a:ea typeface="+mn-ea"/>
              <a:cs typeface="Arial" pitchFamily="34" charset="0"/>
            </a:rPr>
            <a:t> 5: </a:t>
          </a:r>
          <a:r>
            <a:rPr lang="en-NZ" sz="1000" b="0">
              <a:solidFill>
                <a:schemeClr val="dk1"/>
              </a:solidFill>
              <a:latin typeface="Arial" pitchFamily="34" charset="0"/>
              <a:ea typeface="+mn-ea"/>
              <a:cs typeface="Arial" pitchFamily="34" charset="0"/>
            </a:rPr>
            <a:t>Electricity Supply and Demand Energy Balance (GWh)</a:t>
          </a:r>
          <a:endParaRPr lang="en-NZ" sz="1000">
            <a:latin typeface="Arial" pitchFamily="34" charset="0"/>
            <a:cs typeface="Arial" pitchFamily="34" charset="0"/>
          </a:endParaRPr>
        </a:p>
        <a:p>
          <a:pPr rtl="0" eaLnBrk="1" fontAlgn="auto" latinLnBrk="0" hangingPunct="1"/>
          <a:r>
            <a:rPr lang="en-NZ" sz="1000">
              <a:solidFill>
                <a:schemeClr val="dk1"/>
              </a:solidFill>
              <a:latin typeface="Arial" pitchFamily="34" charset="0"/>
              <a:ea typeface="+mn-ea"/>
              <a:cs typeface="Arial" pitchFamily="34" charset="0"/>
            </a:rPr>
            <a:t>Total Net Production </a:t>
          </a:r>
          <a:br>
            <a:rPr lang="en-NZ" sz="1000">
              <a:solidFill>
                <a:schemeClr val="dk1"/>
              </a:solidFill>
              <a:latin typeface="Arial" pitchFamily="34" charset="0"/>
              <a:ea typeface="+mn-ea"/>
              <a:cs typeface="Arial" pitchFamily="34" charset="0"/>
            </a:rPr>
          </a:br>
          <a:r>
            <a:rPr lang="en-NZ" sz="1000">
              <a:solidFill>
                <a:schemeClr val="dk1"/>
              </a:solidFill>
              <a:latin typeface="Arial" pitchFamily="34" charset="0"/>
              <a:ea typeface="+mn-ea"/>
              <a:cs typeface="Arial" pitchFamily="34" charset="0"/>
            </a:rPr>
            <a:t>Total Electricity Demand (Observed)</a:t>
          </a:r>
          <a:r>
            <a:rPr lang="en-NZ" sz="1000" baseline="0">
              <a:solidFill>
                <a:schemeClr val="dk1"/>
              </a:solidFill>
              <a:latin typeface="Arial" pitchFamily="34" charset="0"/>
              <a:ea typeface="+mn-ea"/>
              <a:cs typeface="Arial" pitchFamily="34" charset="0"/>
            </a:rPr>
            <a:t> </a:t>
          </a:r>
          <a:endParaRPr lang="en-NZ" sz="1000">
            <a:latin typeface="Arial" pitchFamily="34" charset="0"/>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endParaRPr lang="en-NZ"/>
        </a:p>
        <a:p>
          <a:endParaRPr lang="en-NZ"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0</xdr:colOff>
      <xdr:row>13</xdr:row>
      <xdr:rowOff>0</xdr:rowOff>
    </xdr:from>
    <xdr:to>
      <xdr:col>24</xdr:col>
      <xdr:colOff>9525</xdr:colOff>
      <xdr:row>27</xdr:row>
      <xdr:rowOff>161925</xdr:rowOff>
    </xdr:to>
    <xdr:sp macro="" textlink="">
      <xdr:nvSpPr>
        <xdr:cNvPr id="9" name="TextBox 8"/>
        <xdr:cNvSpPr txBox="1"/>
      </xdr:nvSpPr>
      <xdr:spPr>
        <a:xfrm>
          <a:off x="14736536" y="2966357"/>
          <a:ext cx="3683453" cy="28425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b="0" i="0" u="sng" strike="noStrike">
              <a:solidFill>
                <a:sysClr val="windowText" lastClr="000000"/>
              </a:solidFill>
              <a:latin typeface="+mn-lt"/>
              <a:ea typeface="+mn-ea"/>
              <a:cs typeface="+mn-cs"/>
            </a:rPr>
            <a:t>Source</a:t>
          </a:r>
          <a:r>
            <a:rPr lang="en-NZ">
              <a:solidFill>
                <a:sysClr val="windowText" lastClr="000000"/>
              </a:solidFill>
            </a:rPr>
            <a:t> </a:t>
          </a:r>
        </a:p>
        <a:p>
          <a:r>
            <a:rPr lang="en-NZ" sz="1100" b="0" i="0" u="none" strike="noStrike">
              <a:solidFill>
                <a:sysClr val="windowText" lastClr="000000"/>
              </a:solidFill>
              <a:latin typeface="+mn-lt"/>
              <a:ea typeface="+mn-ea"/>
              <a:cs typeface="+mn-cs"/>
            </a:rPr>
            <a:t>Ministry of Business,</a:t>
          </a:r>
          <a:r>
            <a:rPr lang="en-NZ" sz="1100" b="0" i="0" u="none" strike="noStrike" baseline="0">
              <a:solidFill>
                <a:sysClr val="windowText" lastClr="000000"/>
              </a:solidFill>
              <a:latin typeface="+mn-lt"/>
              <a:ea typeface="+mn-ea"/>
              <a:cs typeface="+mn-cs"/>
            </a:rPr>
            <a:t> Innovation and Employment </a:t>
          </a:r>
          <a:r>
            <a:rPr lang="en-NZ" sz="1100" b="0" i="0" u="none" strike="noStrike">
              <a:solidFill>
                <a:sysClr val="windowText" lastClr="000000"/>
              </a:solidFill>
              <a:latin typeface="+mn-lt"/>
              <a:ea typeface="+mn-ea"/>
              <a:cs typeface="+mn-cs"/>
            </a:rPr>
            <a:t>publications</a:t>
          </a:r>
          <a:r>
            <a:rPr lang="en-NZ">
              <a:solidFill>
                <a:sysClr val="windowText" lastClr="000000"/>
              </a:solidFill>
            </a:rPr>
            <a:t> </a:t>
          </a:r>
        </a:p>
        <a:p>
          <a:r>
            <a:rPr lang="en-NZ" sz="1100" b="0" i="0" u="none" strike="noStrike">
              <a:solidFill>
                <a:srgbClr val="0000FF"/>
              </a:solidFill>
              <a:latin typeface="+mn-lt"/>
              <a:ea typeface="+mn-ea"/>
              <a:cs typeface="+mn-cs"/>
            </a:rPr>
            <a:t>http://www.mbie.govt.nz/info-services/sectors-industries/energy/energy-data-modelling</a:t>
          </a:r>
        </a:p>
        <a:p>
          <a:endParaRPr lang="en-NZ" sz="1100" b="0" i="0" u="none" strike="noStrike">
            <a:solidFill>
              <a:sysClr val="windowText" lastClr="000000"/>
            </a:solidFill>
            <a:latin typeface="+mn-lt"/>
            <a:ea typeface="+mn-ea"/>
            <a:cs typeface="+mn-cs"/>
          </a:endParaRPr>
        </a:p>
        <a:p>
          <a:r>
            <a:rPr lang="en-NZ" sz="1100" b="0" i="0" u="none" strike="noStrike">
              <a:solidFill>
                <a:sysClr val="windowText" lastClr="000000"/>
              </a:solidFill>
              <a:latin typeface="+mn-lt"/>
              <a:ea typeface="+mn-ea"/>
              <a:cs typeface="+mn-cs"/>
            </a:rPr>
            <a:t>Energy greenhouse gas emissions </a:t>
          </a:r>
          <a:r>
            <a:rPr lang="en-NZ">
              <a:solidFill>
                <a:sysClr val="windowText" lastClr="000000"/>
              </a:solidFill>
            </a:rPr>
            <a:t> </a:t>
          </a:r>
          <a:r>
            <a:rPr lang="en-NZ" sz="1100">
              <a:solidFill>
                <a:srgbClr val="0000FF"/>
              </a:solidFill>
            </a:rPr>
            <a:t>http://www.mbie.govt.nz/info-services/sectors-industries/energy/energy-data-modelling/publications/energy-greenhouse-gas-emissions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337005</xdr:colOff>
      <xdr:row>17</xdr:row>
      <xdr:rowOff>63200</xdr:rowOff>
    </xdr:from>
    <xdr:to>
      <xdr:col>5</xdr:col>
      <xdr:colOff>167821</xdr:colOff>
      <xdr:row>35</xdr:row>
      <xdr:rowOff>113393</xdr:rowOff>
    </xdr:to>
    <xdr:sp macro="" textlink="">
      <xdr:nvSpPr>
        <xdr:cNvPr id="3" name="TextBox 2"/>
        <xdr:cNvSpPr txBox="1"/>
      </xdr:nvSpPr>
      <xdr:spPr>
        <a:xfrm>
          <a:off x="1017362" y="6975629"/>
          <a:ext cx="6443888" cy="2989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000" b="1" u="sng">
              <a:latin typeface="Arial" pitchFamily="34" charset="0"/>
              <a:cs typeface="Arial" pitchFamily="34" charset="0"/>
            </a:rPr>
            <a:t>Notes</a:t>
          </a:r>
          <a:r>
            <a:rPr lang="en-NZ" sz="1000" b="1" u="sng" baseline="0">
              <a:latin typeface="Arial" pitchFamily="34" charset="0"/>
              <a:cs typeface="Arial" pitchFamily="34" charset="0"/>
            </a:rPr>
            <a:t> from BEIS</a:t>
          </a:r>
          <a:endParaRPr lang="en-NZ" sz="1000" b="1" u="sng">
            <a:latin typeface="Arial" pitchFamily="34" charset="0"/>
            <a:cs typeface="Arial" pitchFamily="34" charset="0"/>
          </a:endParaRPr>
        </a:p>
        <a:p>
          <a:endParaRPr lang="en-NZ" sz="1000">
            <a:latin typeface="Arial" pitchFamily="34" charset="0"/>
            <a:cs typeface="Arial" pitchFamily="34" charset="0"/>
          </a:endParaRPr>
        </a:p>
        <a:p>
          <a:r>
            <a:rPr lang="en-NZ" sz="1000" b="1" i="0" u="none" strike="noStrike">
              <a:solidFill>
                <a:schemeClr val="dk1"/>
              </a:solidFill>
              <a:effectLst/>
              <a:latin typeface="Arial" pitchFamily="34" charset="0"/>
              <a:ea typeface="+mn-ea"/>
              <a:cs typeface="Arial" pitchFamily="34" charset="0"/>
            </a:rPr>
            <a:t>How do you define domestic, short-haul and long-haul flights?</a:t>
          </a:r>
          <a:r>
            <a:rPr lang="en-NZ" sz="1000">
              <a:latin typeface="Arial" pitchFamily="34" charset="0"/>
              <a:cs typeface="Arial" pitchFamily="34" charset="0"/>
            </a:rPr>
            <a:t> </a:t>
          </a:r>
        </a:p>
        <a:p>
          <a:endParaRPr lang="en-NZ" sz="1000" b="0" i="1" u="none" strike="noStrike">
            <a:solidFill>
              <a:schemeClr val="dk1"/>
            </a:solidFill>
            <a:effectLst/>
            <a:latin typeface="Arial" pitchFamily="34" charset="0"/>
            <a:ea typeface="+mn-ea"/>
            <a:cs typeface="Arial" pitchFamily="34" charset="0"/>
          </a:endParaRPr>
        </a:p>
        <a:p>
          <a:r>
            <a:rPr lang="en-NZ" sz="1000" b="0" i="1" u="none" strike="noStrike">
              <a:solidFill>
                <a:schemeClr val="dk1"/>
              </a:solidFill>
              <a:effectLst/>
              <a:latin typeface="Arial" pitchFamily="34" charset="0"/>
              <a:ea typeface="+mn-ea"/>
              <a:cs typeface="Arial" pitchFamily="34" charset="0"/>
            </a:rPr>
            <a:t>Broadly speaking the definition of domestic flights, are those within the UK, short-haul are those within Europe and long-haul are outside of Europe</a:t>
          </a:r>
        </a:p>
        <a:p>
          <a:r>
            <a:rPr lang="en-NZ" sz="1000">
              <a:latin typeface="Arial" pitchFamily="34" charset="0"/>
              <a:cs typeface="Arial" pitchFamily="34" charset="0"/>
            </a:rPr>
            <a:t> </a:t>
          </a:r>
        </a:p>
        <a:p>
          <a:r>
            <a:rPr lang="en-NZ" sz="1000" b="1" i="0" u="none" strike="noStrike">
              <a:solidFill>
                <a:schemeClr val="dk1"/>
              </a:solidFill>
              <a:effectLst/>
              <a:latin typeface="Arial" pitchFamily="34" charset="0"/>
              <a:ea typeface="+mn-ea"/>
              <a:cs typeface="Arial" pitchFamily="34" charset="0"/>
            </a:rPr>
            <a:t>Why is the impact of flying in business class higher than economy?</a:t>
          </a:r>
        </a:p>
        <a:p>
          <a:endParaRPr lang="en-NZ" sz="1000" b="1" i="0" u="none" strike="noStrike">
            <a:solidFill>
              <a:schemeClr val="dk1"/>
            </a:solidFill>
            <a:effectLst/>
            <a:latin typeface="Arial" pitchFamily="34" charset="0"/>
            <a:ea typeface="+mn-ea"/>
            <a:cs typeface="Arial" pitchFamily="34" charset="0"/>
          </a:endParaRPr>
        </a:p>
        <a:p>
          <a:r>
            <a:rPr lang="en-NZ" sz="1000">
              <a:latin typeface="Arial" pitchFamily="34" charset="0"/>
              <a:cs typeface="Arial" pitchFamily="34" charset="0"/>
            </a:rPr>
            <a:t> </a:t>
          </a:r>
          <a:r>
            <a:rPr lang="en-NZ" sz="1000" b="0" i="1" u="none" strike="noStrike">
              <a:solidFill>
                <a:schemeClr val="dk1"/>
              </a:solidFill>
              <a:effectLst/>
              <a:latin typeface="Arial" pitchFamily="34" charset="0"/>
              <a:ea typeface="+mn-ea"/>
              <a:cs typeface="Arial" pitchFamily="34" charset="0"/>
            </a:rPr>
            <a:t>Air travel factors are calculated on the basis of the area of the plane each passenger takes up.  If a plane is comprised totally of business class seats, as opposed to more closely packed economy class seats, fewer passengers can fly and therefore each passenger takes a larger share of the emissions.</a:t>
          </a:r>
        </a:p>
        <a:p>
          <a:endParaRPr lang="en-NZ" sz="1000" b="0" i="1" u="none" strike="noStrike">
            <a:solidFill>
              <a:schemeClr val="dk1"/>
            </a:solidFill>
            <a:effectLst/>
            <a:latin typeface="Arial" pitchFamily="34" charset="0"/>
            <a:ea typeface="+mn-ea"/>
            <a:cs typeface="Arial" pitchFamily="34" charset="0"/>
          </a:endParaRPr>
        </a:p>
        <a:p>
          <a:r>
            <a:rPr lang="en-NZ" sz="1000" b="1" i="0" u="none" strike="noStrike">
              <a:solidFill>
                <a:schemeClr val="dk1"/>
              </a:solidFill>
              <a:effectLst/>
              <a:latin typeface="Arial" pitchFamily="34" charset="0"/>
              <a:ea typeface="+mn-ea"/>
              <a:cs typeface="Arial" pitchFamily="34" charset="0"/>
            </a:rPr>
            <a:t>Our organisation only have data on spend, how can I use this to calculate our air travel?</a:t>
          </a:r>
          <a:r>
            <a:rPr lang="en-NZ" sz="1000">
              <a:latin typeface="Arial" pitchFamily="34" charset="0"/>
              <a:cs typeface="Arial" pitchFamily="34" charset="0"/>
            </a:rPr>
            <a:t> </a:t>
          </a:r>
        </a:p>
        <a:p>
          <a:endParaRPr lang="en-NZ" sz="1000" b="0" i="1" u="none" strike="noStrike">
            <a:solidFill>
              <a:schemeClr val="dk1"/>
            </a:solidFill>
            <a:effectLst/>
            <a:latin typeface="Arial" pitchFamily="34" charset="0"/>
            <a:ea typeface="+mn-ea"/>
            <a:cs typeface="Arial" pitchFamily="34" charset="0"/>
          </a:endParaRPr>
        </a:p>
        <a:p>
          <a:r>
            <a:rPr lang="en-NZ" sz="1000" b="0" i="1" u="none" strike="noStrike">
              <a:solidFill>
                <a:schemeClr val="dk1"/>
              </a:solidFill>
              <a:effectLst/>
              <a:latin typeface="Arial" pitchFamily="34" charset="0"/>
              <a:ea typeface="+mn-ea"/>
              <a:cs typeface="Arial" pitchFamily="34" charset="0"/>
            </a:rPr>
            <a:t>At this time there are no confirmed industry benchmarks that provide accurate CO2e/£ spend data for air travel.  We recommend that organisations improve their data collection processes so that they can report on distance (for which CO</a:t>
          </a:r>
          <a:r>
            <a:rPr lang="en-NZ" sz="1000" b="0" i="1" u="none" strike="noStrike" baseline="-25000">
              <a:solidFill>
                <a:schemeClr val="dk1"/>
              </a:solidFill>
              <a:effectLst/>
              <a:latin typeface="Arial" pitchFamily="34" charset="0"/>
              <a:ea typeface="+mn-ea"/>
              <a:cs typeface="Arial" pitchFamily="34" charset="0"/>
            </a:rPr>
            <a:t>2</a:t>
          </a:r>
          <a:r>
            <a:rPr lang="en-NZ" sz="1000" b="0" i="1" u="none" strike="noStrike">
              <a:solidFill>
                <a:schemeClr val="dk1"/>
              </a:solidFill>
              <a:effectLst/>
              <a:latin typeface="Arial" pitchFamily="34" charset="0"/>
              <a:ea typeface="+mn-ea"/>
              <a:cs typeface="Arial" pitchFamily="34" charset="0"/>
            </a:rPr>
            <a:t>e/km figures are available).  Alternatively, organisations may, over a number of years collect their own data and generate their own benchmarks.</a:t>
          </a:r>
          <a:r>
            <a:rPr lang="en-NZ" sz="1000">
              <a:latin typeface="Arial" pitchFamily="34" charset="0"/>
              <a:cs typeface="Arial" pitchFamily="34" charset="0"/>
            </a:rPr>
            <a:t> </a:t>
          </a:r>
        </a:p>
        <a:p>
          <a:endParaRPr lang="en-NZ" sz="1100"/>
        </a:p>
      </xdr:txBody>
    </xdr:sp>
    <xdr:clientData/>
  </xdr:twoCellAnchor>
  <xdr:twoCellAnchor>
    <xdr:from>
      <xdr:col>6</xdr:col>
      <xdr:colOff>435912</xdr:colOff>
      <xdr:row>17</xdr:row>
      <xdr:rowOff>45436</xdr:rowOff>
    </xdr:from>
    <xdr:to>
      <xdr:col>16</xdr:col>
      <xdr:colOff>141536</xdr:colOff>
      <xdr:row>38</xdr:row>
      <xdr:rowOff>137422</xdr:rowOff>
    </xdr:to>
    <xdr:sp macro="" textlink="">
      <xdr:nvSpPr>
        <xdr:cNvPr id="4" name="TextBox 3">
          <a:hlinkClick xmlns:r="http://schemas.openxmlformats.org/officeDocument/2006/relationships" r:id="rId1"/>
        </xdr:cNvPr>
        <xdr:cNvSpPr txBox="1"/>
      </xdr:nvSpPr>
      <xdr:spPr>
        <a:xfrm>
          <a:off x="8504147" y="4382112"/>
          <a:ext cx="7975565" cy="3834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000" b="1" u="sng">
              <a:solidFill>
                <a:schemeClr val="dk1"/>
              </a:solidFill>
              <a:latin typeface="Arial" pitchFamily="34" charset="0"/>
              <a:ea typeface="+mn-ea"/>
              <a:cs typeface="Arial" pitchFamily="34" charset="0"/>
            </a:rPr>
            <a:t>Note: </a:t>
          </a:r>
          <a:endParaRPr lang="en-NZ" sz="1000">
            <a:solidFill>
              <a:schemeClr val="dk1"/>
            </a:solidFill>
            <a:latin typeface="Arial" pitchFamily="34" charset="0"/>
            <a:ea typeface="+mn-ea"/>
            <a:cs typeface="Arial" pitchFamily="34" charset="0"/>
          </a:endParaRPr>
        </a:p>
        <a:p>
          <a:r>
            <a:rPr lang="en-NZ" sz="1000">
              <a:solidFill>
                <a:schemeClr val="dk1"/>
              </a:solidFill>
              <a:latin typeface="Arial" pitchFamily="34" charset="0"/>
              <a:ea typeface="+mn-ea"/>
              <a:cs typeface="Arial" pitchFamily="34" charset="0"/>
            </a:rPr>
            <a:t/>
          </a:r>
          <a:br>
            <a:rPr lang="en-NZ" sz="1000">
              <a:solidFill>
                <a:schemeClr val="dk1"/>
              </a:solidFill>
              <a:latin typeface="Arial" pitchFamily="34" charset="0"/>
              <a:ea typeface="+mn-ea"/>
              <a:cs typeface="Arial" pitchFamily="34" charset="0"/>
            </a:rPr>
          </a:br>
          <a:r>
            <a:rPr lang="en-NZ" sz="1000">
              <a:solidFill>
                <a:schemeClr val="dk1"/>
              </a:solidFill>
              <a:latin typeface="Arial" pitchFamily="34" charset="0"/>
              <a:ea typeface="+mn-ea"/>
              <a:cs typeface="Arial" pitchFamily="34" charset="0"/>
            </a:rPr>
            <a:t>pkm = passenger kilometres </a:t>
          </a:r>
        </a:p>
        <a:p>
          <a:r>
            <a:rPr lang="en-NZ" sz="1000">
              <a:solidFill>
                <a:schemeClr val="dk1"/>
              </a:solidFill>
              <a:latin typeface="Arial" pitchFamily="34" charset="0"/>
              <a:ea typeface="+mn-ea"/>
              <a:cs typeface="Arial" pitchFamily="34" charset="0"/>
            </a:rPr>
            <a:t>Includes direct emissions only. Does not include indirect emissions resulting from the production and transport of fuel.</a:t>
          </a:r>
          <a:r>
            <a:rPr lang="en-NZ" sz="1000" baseline="0">
              <a:solidFill>
                <a:schemeClr val="dk1"/>
              </a:solidFill>
              <a:latin typeface="Arial" pitchFamily="34" charset="0"/>
              <a:ea typeface="+mn-ea"/>
              <a:cs typeface="Arial" pitchFamily="34" charset="0"/>
            </a:rPr>
            <a:t> </a:t>
          </a:r>
          <a:endParaRPr lang="en-NZ" sz="1000">
            <a:solidFill>
              <a:schemeClr val="dk1"/>
            </a:solidFill>
            <a:latin typeface="Arial" pitchFamily="34" charset="0"/>
            <a:ea typeface="+mn-ea"/>
            <a:cs typeface="Arial" pitchFamily="34" charset="0"/>
          </a:endParaRPr>
        </a:p>
        <a:p>
          <a:endParaRPr lang="en-NZ" sz="1000">
            <a:solidFill>
              <a:schemeClr val="dk1"/>
            </a:solidFill>
            <a:latin typeface="Arial" pitchFamily="34" charset="0"/>
            <a:ea typeface="+mn-ea"/>
            <a:cs typeface="Arial" pitchFamily="34" charset="0"/>
          </a:endParaRPr>
        </a:p>
        <a:p>
          <a:r>
            <a:rPr lang="en-NZ" sz="1000" b="1" u="sng">
              <a:solidFill>
                <a:schemeClr val="dk1"/>
              </a:solidFill>
              <a:latin typeface="Arial" pitchFamily="34" charset="0"/>
              <a:ea typeface="+mn-ea"/>
              <a:cs typeface="Arial" pitchFamily="34" charset="0"/>
            </a:rPr>
            <a:t>Methodological Notes: </a:t>
          </a:r>
          <a:endParaRPr lang="en-NZ" sz="1000">
            <a:solidFill>
              <a:schemeClr val="dk1"/>
            </a:solidFill>
            <a:latin typeface="Arial" pitchFamily="34" charset="0"/>
            <a:ea typeface="+mn-ea"/>
            <a:cs typeface="Arial" pitchFamily="34" charset="0"/>
          </a:endParaRPr>
        </a:p>
        <a:p>
          <a:r>
            <a:rPr lang="en-NZ" sz="1000">
              <a:solidFill>
                <a:schemeClr val="dk1"/>
              </a:solidFill>
              <a:latin typeface="Arial" pitchFamily="34" charset="0"/>
              <a:ea typeface="+mn-ea"/>
              <a:cs typeface="Arial" pitchFamily="34" charset="0"/>
            </a:rPr>
            <a:t/>
          </a:r>
          <a:br>
            <a:rPr lang="en-NZ" sz="1000">
              <a:solidFill>
                <a:schemeClr val="dk1"/>
              </a:solidFill>
              <a:latin typeface="Arial" pitchFamily="34" charset="0"/>
              <a:ea typeface="+mn-ea"/>
              <a:cs typeface="Arial" pitchFamily="34" charset="0"/>
            </a:rPr>
          </a:br>
          <a:r>
            <a:rPr lang="en-NZ" sz="1000">
              <a:solidFill>
                <a:schemeClr val="dk1"/>
              </a:solidFill>
              <a:latin typeface="Arial" pitchFamily="34" charset="0"/>
              <a:ea typeface="+mn-ea"/>
              <a:cs typeface="Arial" pitchFamily="34" charset="0"/>
            </a:rPr>
            <a:t>There have been no significant changes made to methodology</a:t>
          </a:r>
          <a:r>
            <a:rPr lang="en-NZ" sz="1000" baseline="0">
              <a:solidFill>
                <a:schemeClr val="dk1"/>
              </a:solidFill>
              <a:latin typeface="Arial" pitchFamily="34" charset="0"/>
              <a:ea typeface="+mn-ea"/>
              <a:cs typeface="Arial" pitchFamily="34" charset="0"/>
            </a:rPr>
            <a:t> </a:t>
          </a:r>
          <a:r>
            <a:rPr lang="en-NZ" sz="1000">
              <a:solidFill>
                <a:schemeClr val="dk1"/>
              </a:solidFill>
              <a:latin typeface="Arial" pitchFamily="34" charset="0"/>
              <a:ea typeface="+mn-ea"/>
              <a:cs typeface="Arial" pitchFamily="34" charset="0"/>
            </a:rPr>
            <a:t>for the conversion factors for flights to/from the UK in the 2016 update. Updates this year have been limited to updating the underlying statistical datasets/analysis, and in a few cases amendments to the specific aircraft types included in the calculations where relevant (i.e. for representative coverage). The methodology for emissions factors for international passenger flights between non-UK destinations, first introduced in the 2015 update, is also fundamentally unchanged. </a:t>
          </a:r>
        </a:p>
        <a:p>
          <a:endParaRPr lang="en-NZ" sz="1000">
            <a:solidFill>
              <a:schemeClr val="dk1"/>
            </a:solidFill>
            <a:latin typeface="Arial" pitchFamily="34" charset="0"/>
            <a:ea typeface="+mn-ea"/>
            <a:cs typeface="Arial" pitchFamily="34" charset="0"/>
          </a:endParaRPr>
        </a:p>
        <a:p>
          <a:r>
            <a:rPr lang="en-NZ" sz="1000">
              <a:solidFill>
                <a:schemeClr val="dk1"/>
              </a:solidFill>
              <a:latin typeface="Arial" pitchFamily="34" charset="0"/>
              <a:ea typeface="+mn-ea"/>
              <a:cs typeface="Arial" pitchFamily="34" charset="0"/>
            </a:rPr>
            <a:t>Methodology paper: </a:t>
          </a:r>
        </a:p>
        <a:p>
          <a:pPr marL="0" marR="0" indent="0" defTabSz="914400" eaLnBrk="1" fontAlgn="auto" latinLnBrk="0" hangingPunct="1">
            <a:lnSpc>
              <a:spcPct val="100000"/>
            </a:lnSpc>
            <a:spcBef>
              <a:spcPts val="0"/>
            </a:spcBef>
            <a:spcAft>
              <a:spcPts val="0"/>
            </a:spcAft>
            <a:buClrTx/>
            <a:buSzTx/>
            <a:buFontTx/>
            <a:buNone/>
            <a:tabLst/>
            <a:defRPr/>
          </a:pPr>
          <a:endParaRPr lang="en-NZ" sz="1000" u="none" baseline="0">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NZ" sz="1000" u="sng" baseline="0">
              <a:solidFill>
                <a:srgbClr val="0000FF"/>
              </a:solidFill>
              <a:latin typeface="Arial" pitchFamily="34" charset="0"/>
              <a:cs typeface="Arial" pitchFamily="34" charset="0"/>
            </a:rPr>
            <a:t>https://www.gov.uk/government/uploads/system/uploads/attachment_data/file/553488/2016_methodology_paper_Final_V01-00.pdf</a:t>
          </a:r>
        </a:p>
        <a:p>
          <a:pPr marL="0" marR="0" indent="0" defTabSz="914400" eaLnBrk="1" fontAlgn="auto" latinLnBrk="0" hangingPunct="1">
            <a:lnSpc>
              <a:spcPct val="100000"/>
            </a:lnSpc>
            <a:spcBef>
              <a:spcPts val="0"/>
            </a:spcBef>
            <a:spcAft>
              <a:spcPts val="0"/>
            </a:spcAft>
            <a:buClrTx/>
            <a:buSzTx/>
            <a:buFontTx/>
            <a:buNone/>
            <a:tabLst/>
            <a:defRPr/>
          </a:pPr>
          <a:endParaRPr lang="en-NZ" sz="1000" u="none" baseline="0">
            <a:latin typeface="Arial" pitchFamily="34" charset="0"/>
            <a:cs typeface="Arial" pitchFamily="34" charset="0"/>
          </a:endParaRPr>
        </a:p>
        <a:p>
          <a:r>
            <a:rPr lang="en-NZ" sz="1000">
              <a:solidFill>
                <a:schemeClr val="dk1"/>
              </a:solidFill>
              <a:latin typeface="Arial" pitchFamily="34" charset="0"/>
              <a:ea typeface="+mn-ea"/>
              <a:cs typeface="Arial" pitchFamily="34" charset="0"/>
            </a:rPr>
            <a:t>The emission factors presented here have been derived by dividing the Department for Business, Energy &amp; Industrial Strategy's emission factors (Without RF) by 1.08</a:t>
          </a:r>
          <a:r>
            <a:rPr lang="en-NZ" sz="1000" baseline="0">
              <a:solidFill>
                <a:schemeClr val="dk1"/>
              </a:solidFill>
              <a:latin typeface="Arial" pitchFamily="34" charset="0"/>
              <a:ea typeface="+mn-ea"/>
              <a:cs typeface="Arial" pitchFamily="34" charset="0"/>
            </a:rPr>
            <a:t> </a:t>
          </a:r>
          <a:r>
            <a:rPr lang="en-NZ" sz="1000">
              <a:solidFill>
                <a:schemeClr val="dk1"/>
              </a:solidFill>
              <a:latin typeface="Arial" pitchFamily="34" charset="0"/>
              <a:ea typeface="+mn-ea"/>
              <a:cs typeface="Arial" pitchFamily="34" charset="0"/>
            </a:rPr>
            <a:t>to remove the eight percent uplift factor.  The voluntary guidance will continue to recommend that reporting entities apply the eight percent uplift factor in the absence of any New Zealand specific figure</a:t>
          </a:r>
          <a:r>
            <a:rPr lang="en-NZ" sz="1000" baseline="0">
              <a:solidFill>
                <a:schemeClr val="dk1"/>
              </a:solidFill>
              <a:latin typeface="Arial" pitchFamily="34" charset="0"/>
              <a:ea typeface="+mn-ea"/>
              <a:cs typeface="Arial" pitchFamily="34" charset="0"/>
            </a:rPr>
            <a:t>.</a:t>
          </a:r>
          <a:r>
            <a:rPr lang="en-NZ" sz="1000">
              <a:solidFill>
                <a:schemeClr val="dk1"/>
              </a:solidFill>
              <a:latin typeface="Arial" pitchFamily="34" charset="0"/>
              <a:ea typeface="+mn-ea"/>
              <a:cs typeface="Arial" pitchFamily="34" charset="0"/>
            </a:rPr>
            <a:t> </a:t>
          </a:r>
        </a:p>
        <a:p>
          <a:endParaRPr lang="en-NZ" sz="1000">
            <a:solidFill>
              <a:schemeClr val="dk1"/>
            </a:solidFill>
            <a:latin typeface="Arial" pitchFamily="34" charset="0"/>
            <a:ea typeface="+mn-ea"/>
            <a:cs typeface="Arial" pitchFamily="34" charset="0"/>
          </a:endParaRPr>
        </a:p>
        <a:p>
          <a:r>
            <a:rPr lang="en-NZ" sz="1000">
              <a:solidFill>
                <a:schemeClr val="dk1"/>
              </a:solidFill>
              <a:latin typeface="Arial" pitchFamily="34" charset="0"/>
              <a:ea typeface="+mn-ea"/>
              <a:cs typeface="Arial" pitchFamily="34" charset="0"/>
            </a:rPr>
            <a:t>New Zealand</a:t>
          </a:r>
          <a:r>
            <a:rPr lang="en-NZ" sz="1000" baseline="0">
              <a:solidFill>
                <a:schemeClr val="dk1"/>
              </a:solidFill>
              <a:latin typeface="Arial" pitchFamily="34" charset="0"/>
              <a:ea typeface="+mn-ea"/>
              <a:cs typeface="Arial" pitchFamily="34" charset="0"/>
            </a:rPr>
            <a:t> has adoted Department for Business, Energy &amp; Industrial Strategy's non UK international emiission factors for long haul international travel. These were introduced in Department for Business, Energy &amp; Industrial Strategy's 2015 update. </a:t>
          </a:r>
          <a:endParaRPr lang="en-NZ" sz="1000">
            <a:latin typeface="Arial" pitchFamily="34" charset="0"/>
            <a:cs typeface="Arial" pitchFamily="34" charset="0"/>
          </a:endParaRPr>
        </a:p>
      </xdr:txBody>
    </xdr:sp>
    <xdr:clientData/>
  </xdr:twoCellAnchor>
  <xdr:twoCellAnchor>
    <xdr:from>
      <xdr:col>9</xdr:col>
      <xdr:colOff>28575</xdr:colOff>
      <xdr:row>4</xdr:row>
      <xdr:rowOff>66675</xdr:rowOff>
    </xdr:from>
    <xdr:to>
      <xdr:col>17</xdr:col>
      <xdr:colOff>295275</xdr:colOff>
      <xdr:row>9</xdr:row>
      <xdr:rowOff>142875</xdr:rowOff>
    </xdr:to>
    <xdr:sp macro="" textlink="">
      <xdr:nvSpPr>
        <xdr:cNvPr id="2" name="TextBox 1">
          <a:hlinkClick xmlns:r="http://schemas.openxmlformats.org/officeDocument/2006/relationships" r:id="rId2"/>
        </xdr:cNvPr>
        <xdr:cNvSpPr txBox="1"/>
      </xdr:nvSpPr>
      <xdr:spPr>
        <a:xfrm>
          <a:off x="12144375" y="962025"/>
          <a:ext cx="5143500"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u="sng"/>
            <a:t>Source:</a:t>
          </a:r>
        </a:p>
        <a:p>
          <a:r>
            <a:rPr lang="en-NZ" sz="1100" baseline="0"/>
            <a:t>UK Department for Business, Energy &amp; Industrial Strategy</a:t>
          </a:r>
        </a:p>
        <a:p>
          <a:endParaRPr lang="en-NZ" sz="1100" baseline="0"/>
        </a:p>
        <a:p>
          <a:r>
            <a:rPr lang="en-NZ" sz="1100" baseline="0">
              <a:solidFill>
                <a:srgbClr val="0000FF"/>
              </a:solidFill>
            </a:rPr>
            <a:t>https://www.gov.uk/government/publications/greenhouse-gas-reporting-conversion-factors-2016</a:t>
          </a:r>
          <a:endParaRPr lang="en-NZ" sz="1100">
            <a:solidFill>
              <a:srgbClr val="0000FF"/>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mbie.govt.nz/info-services/sectors-industries/energy/energy-data-modelling/statistics/greenhouse-gas-emissions" TargetMode="External"/><Relationship Id="rId2" Type="http://schemas.openxmlformats.org/officeDocument/2006/relationships/hyperlink" Target="http://www.mbie.govt.nz/info-services/sectors-industries/energy/energy-data-modelling/statistics/electricity%20.%20%20(Observed%20consumption)" TargetMode="External"/><Relationship Id="rId1" Type="http://schemas.openxmlformats.org/officeDocument/2006/relationships/hyperlink" Target="http://www.mbie.govt.nz/info-services/sectors-industries/energy/energy-data-modelling/statistics/greenhouse-gas-emissions" TargetMode="External"/><Relationship Id="rId5" Type="http://schemas.openxmlformats.org/officeDocument/2006/relationships/drawing" Target="../drawings/drawing8.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www.med.govt.nz/sectors-industries/energy/pdf-docs-library/energy-data-and-modelling/data/Coal.xl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mbie.govt.nz/info-services/sectors-industries/energy/energy-data-modelling/publications/energy-in-new-zealand"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E9"/>
  <sheetViews>
    <sheetView tabSelected="1" workbookViewId="0">
      <selection activeCell="C20" sqref="C20"/>
    </sheetView>
  </sheetViews>
  <sheetFormatPr defaultRowHeight="12.75"/>
  <cols>
    <col min="3" max="3" width="64" customWidth="1"/>
    <col min="4" max="4" width="26.7109375" customWidth="1"/>
    <col min="5" max="5" width="36" customWidth="1"/>
  </cols>
  <sheetData>
    <row r="1" spans="2:5" ht="18.75">
      <c r="C1" s="266" t="s">
        <v>174</v>
      </c>
    </row>
    <row r="2" spans="2:5">
      <c r="C2" s="68"/>
    </row>
    <row r="4" spans="2:5">
      <c r="B4" s="1" t="s">
        <v>44</v>
      </c>
      <c r="C4" s="63" t="s">
        <v>303</v>
      </c>
      <c r="D4" s="63"/>
      <c r="E4" s="12"/>
    </row>
    <row r="5" spans="2:5">
      <c r="B5" s="63" t="s">
        <v>304</v>
      </c>
      <c r="C5" s="63" t="s">
        <v>431</v>
      </c>
      <c r="D5" s="63"/>
      <c r="E5" s="12"/>
    </row>
    <row r="6" spans="2:5">
      <c r="B6" s="63" t="s">
        <v>302</v>
      </c>
      <c r="C6" s="63" t="s">
        <v>298</v>
      </c>
    </row>
    <row r="7" spans="2:5">
      <c r="B7" s="63" t="s">
        <v>440</v>
      </c>
      <c r="C7" s="63" t="s">
        <v>441</v>
      </c>
    </row>
    <row r="8" spans="2:5">
      <c r="B8" s="63" t="s">
        <v>100</v>
      </c>
      <c r="C8" s="63" t="s">
        <v>101</v>
      </c>
    </row>
    <row r="9" spans="2:5">
      <c r="B9" s="63" t="s">
        <v>256</v>
      </c>
      <c r="C9" s="63" t="s">
        <v>257</v>
      </c>
    </row>
  </sheetData>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pageSetUpPr fitToPage="1"/>
  </sheetPr>
  <dimension ref="A1:U129"/>
  <sheetViews>
    <sheetView zoomScale="70" zoomScaleNormal="70" workbookViewId="0">
      <selection activeCell="R26" sqref="R26"/>
    </sheetView>
  </sheetViews>
  <sheetFormatPr defaultRowHeight="12.75"/>
  <cols>
    <col min="2" max="2" width="91.5703125" bestFit="1" customWidth="1"/>
    <col min="3" max="3" width="35.28515625" customWidth="1"/>
    <col min="4" max="4" width="10" customWidth="1"/>
    <col min="5" max="5" width="21.42578125" customWidth="1"/>
    <col min="10" max="10" width="12.42578125" bestFit="1" customWidth="1"/>
  </cols>
  <sheetData>
    <row r="1" spans="2:21">
      <c r="B1" s="264" t="s">
        <v>235</v>
      </c>
    </row>
    <row r="3" spans="2:21">
      <c r="B3" s="312"/>
      <c r="C3" s="312"/>
      <c r="D3" s="312"/>
      <c r="E3" s="312"/>
      <c r="F3" s="312"/>
      <c r="G3" s="312"/>
      <c r="H3" s="312"/>
      <c r="I3" s="312"/>
      <c r="J3" s="312"/>
      <c r="K3" s="312"/>
      <c r="L3" s="312"/>
      <c r="M3" s="312"/>
      <c r="N3" s="312"/>
      <c r="O3" s="312"/>
      <c r="P3" s="312"/>
      <c r="Q3" s="312"/>
      <c r="R3" s="312"/>
      <c r="S3" s="312"/>
      <c r="T3" s="312"/>
      <c r="U3" s="312"/>
    </row>
    <row r="4" spans="2:21" ht="15">
      <c r="B4" s="337"/>
      <c r="C4" s="339" t="s">
        <v>42</v>
      </c>
      <c r="D4" s="337"/>
      <c r="E4" s="337"/>
      <c r="F4" s="337"/>
      <c r="G4" s="337"/>
      <c r="H4" s="337"/>
      <c r="I4" s="337"/>
      <c r="J4" s="337"/>
      <c r="K4" s="337"/>
      <c r="L4" s="337"/>
      <c r="M4" s="337"/>
      <c r="N4" s="337"/>
      <c r="O4" s="337"/>
      <c r="P4" s="337"/>
      <c r="Q4" s="340"/>
      <c r="R4" s="312"/>
      <c r="S4" s="312"/>
      <c r="T4" s="312"/>
      <c r="U4" s="312"/>
    </row>
    <row r="5" spans="2:21" ht="15">
      <c r="B5" s="337"/>
      <c r="C5" s="337"/>
      <c r="D5" s="337"/>
      <c r="E5" s="337"/>
      <c r="F5" s="337"/>
      <c r="G5" s="337"/>
      <c r="H5" s="337"/>
      <c r="I5" s="337"/>
      <c r="J5" s="337"/>
      <c r="K5" s="337"/>
      <c r="L5" s="337"/>
      <c r="M5" s="337"/>
      <c r="N5" s="337"/>
      <c r="O5" s="337"/>
      <c r="P5" s="337"/>
      <c r="Q5" s="340"/>
      <c r="R5" s="312"/>
      <c r="S5" s="312"/>
      <c r="T5" s="312"/>
      <c r="U5" s="312"/>
    </row>
    <row r="6" spans="2:21" ht="15">
      <c r="B6" s="338" t="s">
        <v>384</v>
      </c>
      <c r="C6" s="338"/>
      <c r="D6" s="338"/>
      <c r="E6" s="337"/>
      <c r="F6" s="337"/>
      <c r="G6" s="337"/>
      <c r="H6" s="337"/>
      <c r="I6" s="337"/>
      <c r="J6" s="337"/>
      <c r="K6" s="337"/>
      <c r="L6" s="337"/>
      <c r="M6" s="337"/>
      <c r="N6" s="337"/>
      <c r="O6" s="337"/>
      <c r="P6" s="337"/>
      <c r="Q6" s="337"/>
      <c r="R6" s="312"/>
      <c r="S6" s="312"/>
      <c r="T6" s="312"/>
      <c r="U6" s="312"/>
    </row>
    <row r="7" spans="2:21" ht="44.25">
      <c r="B7" s="341" t="s">
        <v>204</v>
      </c>
      <c r="C7" s="341" t="s">
        <v>0</v>
      </c>
      <c r="D7" s="341" t="s">
        <v>2</v>
      </c>
      <c r="E7" s="342" t="s">
        <v>3</v>
      </c>
      <c r="F7" s="337"/>
      <c r="G7" s="337"/>
      <c r="H7" s="337"/>
      <c r="I7" s="337"/>
      <c r="J7" s="337"/>
      <c r="K7" s="337"/>
      <c r="L7" s="337"/>
      <c r="M7" s="337"/>
      <c r="N7" s="337"/>
      <c r="O7" s="337"/>
      <c r="P7" s="337"/>
      <c r="Q7" s="337"/>
      <c r="R7" s="312"/>
      <c r="S7" s="312"/>
      <c r="T7" s="312"/>
      <c r="U7" s="312"/>
    </row>
    <row r="8" spans="2:21" ht="30">
      <c r="B8" s="629">
        <v>2014</v>
      </c>
      <c r="C8" s="343" t="s">
        <v>51</v>
      </c>
      <c r="D8" s="344" t="s">
        <v>45</v>
      </c>
      <c r="E8" s="495">
        <v>9.7408450614685643E-3</v>
      </c>
      <c r="F8" s="337"/>
      <c r="G8" s="337"/>
      <c r="H8" s="337"/>
      <c r="I8" s="345"/>
      <c r="J8" s="345"/>
      <c r="K8" s="337"/>
      <c r="L8" s="337"/>
      <c r="M8" s="337"/>
      <c r="N8" s="337"/>
      <c r="O8" s="337"/>
      <c r="P8" s="337"/>
      <c r="Q8" s="337"/>
      <c r="R8" s="312"/>
      <c r="S8" s="312"/>
      <c r="T8" s="312"/>
      <c r="U8" s="312"/>
    </row>
    <row r="9" spans="2:21" ht="15">
      <c r="B9" s="346"/>
      <c r="C9" s="347"/>
      <c r="D9" s="348"/>
      <c r="E9" s="349"/>
      <c r="F9" s="337"/>
      <c r="G9" s="337"/>
      <c r="H9" s="337"/>
      <c r="I9" s="345"/>
      <c r="J9" s="345"/>
      <c r="K9" s="337"/>
      <c r="L9" s="337"/>
      <c r="M9" s="337"/>
      <c r="N9" s="337"/>
      <c r="O9" s="337"/>
      <c r="P9" s="337"/>
      <c r="Q9" s="337"/>
      <c r="R9" s="312"/>
      <c r="S9" s="312"/>
      <c r="T9" s="312"/>
      <c r="U9" s="312"/>
    </row>
    <row r="10" spans="2:21" ht="15.75" thickBot="1">
      <c r="B10" s="337"/>
      <c r="C10" s="337"/>
      <c r="D10" s="337"/>
      <c r="E10" s="337"/>
      <c r="F10" s="337"/>
      <c r="G10" s="337"/>
      <c r="H10" s="337"/>
      <c r="I10" s="337"/>
      <c r="J10" s="345"/>
      <c r="K10" s="337"/>
      <c r="L10" s="337"/>
      <c r="M10" s="337"/>
      <c r="N10" s="337"/>
      <c r="O10" s="337"/>
      <c r="P10" s="337"/>
      <c r="Q10" s="337"/>
      <c r="R10" s="312"/>
      <c r="S10" s="312"/>
      <c r="T10" s="312"/>
      <c r="U10" s="312"/>
    </row>
    <row r="11" spans="2:21" ht="15">
      <c r="B11" s="350" t="s">
        <v>221</v>
      </c>
      <c r="C11" s="351" t="s">
        <v>323</v>
      </c>
      <c r="D11" s="352"/>
      <c r="E11" s="352"/>
      <c r="F11" s="352"/>
      <c r="G11" s="352"/>
      <c r="H11" s="352"/>
      <c r="I11" s="352"/>
      <c r="J11" s="352"/>
      <c r="K11" s="352"/>
      <c r="L11" s="352"/>
      <c r="M11" s="352"/>
      <c r="N11" s="352"/>
      <c r="O11" s="353"/>
      <c r="P11" s="337"/>
      <c r="Q11" s="337"/>
      <c r="R11" s="312"/>
      <c r="S11" s="312"/>
      <c r="T11" s="312"/>
      <c r="U11" s="312"/>
    </row>
    <row r="12" spans="2:21" ht="15">
      <c r="B12" s="354" t="s">
        <v>236</v>
      </c>
      <c r="C12" s="355" t="s">
        <v>237</v>
      </c>
      <c r="D12" s="346"/>
      <c r="E12" s="346"/>
      <c r="F12" s="346"/>
      <c r="G12" s="346"/>
      <c r="H12" s="346"/>
      <c r="I12" s="346"/>
      <c r="J12" s="346"/>
      <c r="K12" s="346"/>
      <c r="L12" s="346"/>
      <c r="M12" s="346"/>
      <c r="N12" s="346"/>
      <c r="O12" s="356"/>
      <c r="P12" s="337"/>
      <c r="Q12" s="337"/>
      <c r="R12" s="312"/>
      <c r="S12" s="312"/>
      <c r="T12" s="312"/>
      <c r="U12" s="312"/>
    </row>
    <row r="13" spans="2:21" ht="15">
      <c r="B13" s="354"/>
      <c r="C13" s="355" t="s">
        <v>380</v>
      </c>
      <c r="D13" s="346"/>
      <c r="E13" s="346"/>
      <c r="F13" s="346"/>
      <c r="G13" s="346"/>
      <c r="H13" s="346"/>
      <c r="I13" s="346"/>
      <c r="J13" s="346"/>
      <c r="K13" s="346"/>
      <c r="L13" s="346"/>
      <c r="M13" s="346"/>
      <c r="N13" s="346"/>
      <c r="O13" s="356"/>
      <c r="P13" s="337"/>
      <c r="Q13" s="337"/>
      <c r="R13" s="312"/>
      <c r="S13" s="312"/>
      <c r="T13" s="312"/>
      <c r="U13" s="312"/>
    </row>
    <row r="14" spans="2:21" ht="15">
      <c r="B14" s="357"/>
      <c r="C14" s="346"/>
      <c r="D14" s="346"/>
      <c r="E14" s="358"/>
      <c r="F14" s="346"/>
      <c r="G14" s="346"/>
      <c r="H14" s="346"/>
      <c r="I14" s="346"/>
      <c r="J14" s="346"/>
      <c r="K14" s="346"/>
      <c r="L14" s="346"/>
      <c r="M14" s="346"/>
      <c r="N14" s="346"/>
      <c r="O14" s="356"/>
      <c r="P14" s="337"/>
      <c r="Q14" s="337"/>
      <c r="R14" s="312"/>
      <c r="S14" s="312"/>
      <c r="T14" s="312"/>
      <c r="U14" s="312"/>
    </row>
    <row r="15" spans="2:21" ht="15">
      <c r="B15" s="357"/>
      <c r="C15" s="346"/>
      <c r="D15" s="346"/>
      <c r="E15" s="358" t="s">
        <v>43</v>
      </c>
      <c r="F15" s="346"/>
      <c r="G15" s="346"/>
      <c r="H15" s="346"/>
      <c r="I15" s="346"/>
      <c r="J15" s="346"/>
      <c r="K15" s="346"/>
      <c r="L15" s="346"/>
      <c r="M15" s="346"/>
      <c r="N15" s="346"/>
      <c r="O15" s="356"/>
      <c r="P15" s="337"/>
      <c r="Q15" s="337"/>
      <c r="R15" s="312"/>
      <c r="S15" s="312"/>
      <c r="T15" s="312"/>
      <c r="U15" s="312"/>
    </row>
    <row r="16" spans="2:21" ht="15">
      <c r="B16" s="359" t="s">
        <v>32</v>
      </c>
      <c r="C16" s="496">
        <v>4229.0491752310299</v>
      </c>
      <c r="D16" s="348" t="s">
        <v>33</v>
      </c>
      <c r="E16" s="385" t="s">
        <v>381</v>
      </c>
      <c r="F16" s="346"/>
      <c r="G16" s="346"/>
      <c r="H16" s="346"/>
      <c r="I16" s="346"/>
      <c r="J16" s="346"/>
      <c r="K16" s="346"/>
      <c r="L16" s="346"/>
      <c r="M16" s="346"/>
      <c r="N16" s="346"/>
      <c r="O16" s="356"/>
      <c r="P16" s="337"/>
      <c r="Q16" s="337"/>
      <c r="R16" s="312"/>
      <c r="S16" s="312"/>
      <c r="T16" s="312"/>
      <c r="U16" s="312"/>
    </row>
    <row r="17" spans="2:21" ht="15">
      <c r="B17" s="359" t="s">
        <v>30</v>
      </c>
      <c r="C17" s="497">
        <v>811.41051261486064</v>
      </c>
      <c r="D17" s="348" t="s">
        <v>33</v>
      </c>
      <c r="E17" s="385" t="s">
        <v>381</v>
      </c>
      <c r="F17" s="346"/>
      <c r="G17" s="346"/>
      <c r="H17" s="346"/>
      <c r="I17" s="346"/>
      <c r="J17" s="346"/>
      <c r="K17" s="346"/>
      <c r="L17" s="346"/>
      <c r="M17" s="346"/>
      <c r="N17" s="346"/>
      <c r="O17" s="356"/>
      <c r="P17" s="337"/>
      <c r="Q17" s="337"/>
      <c r="R17" s="312"/>
      <c r="S17" s="312"/>
      <c r="T17" s="312"/>
      <c r="U17" s="312"/>
    </row>
    <row r="18" spans="2:21" ht="15">
      <c r="B18" s="359" t="s">
        <v>38</v>
      </c>
      <c r="C18" s="496">
        <v>39014.83504357357</v>
      </c>
      <c r="D18" s="348" t="s">
        <v>34</v>
      </c>
      <c r="E18" s="386" t="s">
        <v>382</v>
      </c>
      <c r="F18" s="346"/>
      <c r="G18" s="346"/>
      <c r="H18" s="346"/>
      <c r="I18" s="346"/>
      <c r="J18" s="346"/>
      <c r="K18" s="346"/>
      <c r="L18" s="346"/>
      <c r="M18" s="346"/>
      <c r="N18" s="346"/>
      <c r="O18" s="356"/>
      <c r="P18" s="312"/>
      <c r="Q18" s="312"/>
      <c r="R18" s="312"/>
      <c r="S18" s="312"/>
      <c r="T18" s="312"/>
      <c r="U18" s="312"/>
    </row>
    <row r="19" spans="2:21" ht="15">
      <c r="B19" s="360" t="s">
        <v>296</v>
      </c>
      <c r="C19" s="496">
        <v>42196.327669106817</v>
      </c>
      <c r="D19" s="348" t="s">
        <v>34</v>
      </c>
      <c r="E19" s="361"/>
      <c r="F19" s="346"/>
      <c r="G19" s="346"/>
      <c r="H19" s="346"/>
      <c r="I19" s="346"/>
      <c r="J19" s="346"/>
      <c r="K19" s="346"/>
      <c r="L19" s="346"/>
      <c r="M19" s="346"/>
      <c r="N19" s="346"/>
      <c r="O19" s="356"/>
      <c r="P19" s="312"/>
      <c r="Q19" s="312"/>
      <c r="R19" s="312"/>
      <c r="S19" s="312"/>
      <c r="T19" s="312"/>
      <c r="U19" s="312"/>
    </row>
    <row r="20" spans="2:21" ht="15">
      <c r="B20" s="359" t="s">
        <v>40</v>
      </c>
      <c r="C20" s="498">
        <v>0.12919341276764279</v>
      </c>
      <c r="D20" s="348" t="s">
        <v>35</v>
      </c>
      <c r="E20" s="348" t="s">
        <v>36</v>
      </c>
      <c r="F20" s="346"/>
      <c r="G20" s="346"/>
      <c r="H20" s="346"/>
      <c r="I20" s="346"/>
      <c r="J20" s="346"/>
      <c r="K20" s="346"/>
      <c r="L20" s="346"/>
      <c r="M20" s="346"/>
      <c r="N20" s="346"/>
      <c r="O20" s="356"/>
      <c r="P20" s="312"/>
      <c r="Q20" s="312"/>
      <c r="R20" s="312"/>
      <c r="S20" s="312"/>
      <c r="T20" s="312"/>
      <c r="U20" s="312"/>
    </row>
    <row r="21" spans="2:21" ht="15">
      <c r="B21" s="360"/>
      <c r="C21" s="499"/>
      <c r="D21" s="361"/>
      <c r="E21" s="361"/>
      <c r="F21" s="346"/>
      <c r="G21" s="346"/>
      <c r="H21" s="346"/>
      <c r="I21" s="346"/>
      <c r="J21" s="346"/>
      <c r="K21" s="346"/>
      <c r="L21" s="346"/>
      <c r="M21" s="346"/>
      <c r="N21" s="346"/>
      <c r="O21" s="356"/>
      <c r="P21" s="312"/>
      <c r="Q21" s="312"/>
      <c r="R21" s="312"/>
      <c r="S21" s="312"/>
      <c r="T21" s="312"/>
      <c r="U21" s="312"/>
    </row>
    <row r="22" spans="2:21" ht="15">
      <c r="B22" s="359" t="s">
        <v>39</v>
      </c>
      <c r="C22" s="500">
        <f>(C16+C17)/C19</f>
        <v>0.11945256770617413</v>
      </c>
      <c r="D22" s="348" t="s">
        <v>35</v>
      </c>
      <c r="E22" s="348" t="s">
        <v>36</v>
      </c>
      <c r="F22" s="355" t="s">
        <v>383</v>
      </c>
      <c r="G22" s="346"/>
      <c r="H22" s="346"/>
      <c r="I22" s="346"/>
      <c r="J22" s="346"/>
      <c r="K22" s="346"/>
      <c r="L22" s="346"/>
      <c r="M22" s="346"/>
      <c r="N22" s="346"/>
      <c r="O22" s="356"/>
      <c r="P22" s="312"/>
      <c r="Q22" s="312"/>
      <c r="R22" s="312"/>
      <c r="S22" s="312"/>
      <c r="T22" s="312"/>
      <c r="U22" s="312"/>
    </row>
    <row r="23" spans="2:21" ht="15">
      <c r="B23" s="360"/>
      <c r="C23" s="499"/>
      <c r="D23" s="361"/>
      <c r="E23" s="361"/>
      <c r="F23" s="346"/>
      <c r="G23" s="346"/>
      <c r="H23" s="346"/>
      <c r="I23" s="346"/>
      <c r="J23" s="346"/>
      <c r="K23" s="346"/>
      <c r="L23" s="346"/>
      <c r="M23" s="346"/>
      <c r="N23" s="346"/>
      <c r="O23" s="356"/>
      <c r="P23" s="312"/>
      <c r="Q23" s="312"/>
      <c r="R23" s="312"/>
      <c r="S23" s="312"/>
      <c r="T23" s="312"/>
      <c r="U23" s="312"/>
    </row>
    <row r="24" spans="2:21" ht="15">
      <c r="B24" s="359" t="s">
        <v>41</v>
      </c>
      <c r="C24" s="501">
        <f>C20-C22</f>
        <v>9.7408450614686615E-3</v>
      </c>
      <c r="D24" s="348" t="s">
        <v>35</v>
      </c>
      <c r="E24" s="348" t="s">
        <v>36</v>
      </c>
      <c r="F24" s="362" t="s">
        <v>205</v>
      </c>
      <c r="G24" s="337"/>
      <c r="H24" s="346"/>
      <c r="I24" s="346"/>
      <c r="J24" s="346"/>
      <c r="K24" s="346"/>
      <c r="L24" s="346"/>
      <c r="M24" s="346"/>
      <c r="N24" s="346"/>
      <c r="O24" s="356"/>
      <c r="P24" s="312"/>
      <c r="Q24" s="312"/>
      <c r="R24" s="312"/>
      <c r="S24" s="312"/>
      <c r="T24" s="312"/>
      <c r="U24" s="312"/>
    </row>
    <row r="25" spans="2:21" ht="15.75" thickBot="1">
      <c r="B25" s="363"/>
      <c r="C25" s="364"/>
      <c r="D25" s="365"/>
      <c r="E25" s="365"/>
      <c r="F25" s="366"/>
      <c r="G25" s="367"/>
      <c r="H25" s="366"/>
      <c r="I25" s="366"/>
      <c r="J25" s="366"/>
      <c r="K25" s="366"/>
      <c r="L25" s="366"/>
      <c r="M25" s="366"/>
      <c r="N25" s="366"/>
      <c r="O25" s="368"/>
      <c r="P25" s="312"/>
      <c r="Q25" s="312"/>
      <c r="R25" s="312"/>
      <c r="S25" s="312"/>
      <c r="T25" s="312"/>
      <c r="U25" s="312"/>
    </row>
    <row r="26" spans="2:21" ht="15">
      <c r="B26" s="369"/>
      <c r="C26" s="370"/>
      <c r="D26" s="369"/>
      <c r="E26" s="369"/>
      <c r="F26" s="337"/>
      <c r="G26" s="337"/>
      <c r="H26" s="337"/>
      <c r="I26" s="337"/>
      <c r="J26" s="337"/>
      <c r="K26" s="337"/>
      <c r="L26" s="337"/>
      <c r="M26" s="337"/>
      <c r="N26" s="337"/>
      <c r="O26" s="337"/>
      <c r="P26" s="312"/>
      <c r="Q26" s="312"/>
      <c r="R26" s="312"/>
      <c r="S26" s="312"/>
      <c r="T26" s="312"/>
      <c r="U26" s="312"/>
    </row>
    <row r="27" spans="2:21" ht="15">
      <c r="B27" s="337"/>
      <c r="C27" s="370"/>
      <c r="D27" s="369"/>
      <c r="E27" s="369"/>
      <c r="F27" s="337"/>
      <c r="G27" s="337"/>
      <c r="H27" s="337"/>
      <c r="I27" s="337"/>
      <c r="J27" s="337"/>
      <c r="K27" s="337"/>
      <c r="L27" s="337"/>
      <c r="M27" s="337"/>
      <c r="N27" s="337"/>
      <c r="O27" s="337"/>
      <c r="P27" s="312"/>
      <c r="Q27" s="312"/>
      <c r="R27" s="312"/>
      <c r="S27" s="312"/>
      <c r="T27" s="312"/>
      <c r="U27" s="312"/>
    </row>
    <row r="28" spans="2:21" ht="15">
      <c r="B28" s="371"/>
      <c r="C28" s="370"/>
      <c r="D28" s="369"/>
      <c r="E28" s="369"/>
      <c r="F28" s="337"/>
      <c r="G28" s="337"/>
      <c r="H28" s="337"/>
      <c r="I28" s="337"/>
      <c r="J28" s="337"/>
      <c r="K28" s="337"/>
      <c r="L28" s="337"/>
      <c r="M28" s="337"/>
      <c r="N28" s="337"/>
      <c r="O28" s="337"/>
      <c r="P28" s="312"/>
      <c r="Q28" s="312"/>
      <c r="R28" s="312"/>
      <c r="S28" s="312"/>
      <c r="T28" s="312"/>
      <c r="U28" s="312"/>
    </row>
    <row r="29" spans="2:21" ht="15">
      <c r="B29" s="372" t="s">
        <v>385</v>
      </c>
      <c r="C29" s="337"/>
      <c r="D29" s="337"/>
      <c r="E29" s="337"/>
      <c r="F29" s="337"/>
      <c r="G29" s="337"/>
      <c r="H29" s="337"/>
      <c r="I29" s="337"/>
      <c r="J29" s="337"/>
      <c r="K29" s="337"/>
      <c r="L29" s="337"/>
      <c r="M29" s="337"/>
      <c r="N29" s="337"/>
      <c r="O29" s="337"/>
      <c r="P29" s="312"/>
      <c r="Q29" s="312"/>
      <c r="R29" s="312"/>
      <c r="S29" s="312"/>
      <c r="T29" s="312"/>
      <c r="U29" s="312"/>
    </row>
    <row r="30" spans="2:21" ht="44.25">
      <c r="B30" s="341" t="s">
        <v>204</v>
      </c>
      <c r="C30" s="341" t="s">
        <v>0</v>
      </c>
      <c r="D30" s="341" t="s">
        <v>2</v>
      </c>
      <c r="E30" s="342" t="s">
        <v>3</v>
      </c>
      <c r="F30" s="337"/>
      <c r="G30" s="337"/>
      <c r="H30" s="337"/>
      <c r="I30" s="337"/>
      <c r="J30" s="337"/>
      <c r="K30" s="337"/>
      <c r="L30" s="337"/>
      <c r="M30" s="337"/>
      <c r="N30" s="337"/>
      <c r="O30" s="337"/>
      <c r="P30" s="312"/>
      <c r="Q30" s="312"/>
      <c r="R30" s="312"/>
      <c r="S30" s="312"/>
      <c r="T30" s="312"/>
      <c r="U30" s="312"/>
    </row>
    <row r="31" spans="2:21" ht="30">
      <c r="B31" s="536">
        <v>2014</v>
      </c>
      <c r="C31" s="343" t="s">
        <v>50</v>
      </c>
      <c r="D31" s="374" t="s">
        <v>9</v>
      </c>
      <c r="E31" s="633">
        <v>2.2882153110481838E-2</v>
      </c>
      <c r="F31" s="337"/>
      <c r="G31" s="337"/>
      <c r="H31" s="337"/>
      <c r="I31" s="337"/>
      <c r="J31" s="337"/>
      <c r="K31" s="337"/>
      <c r="L31" s="337"/>
      <c r="M31" s="337"/>
      <c r="N31" s="337"/>
      <c r="O31" s="337"/>
      <c r="P31" s="312"/>
      <c r="Q31" s="312"/>
      <c r="R31" s="312"/>
      <c r="S31" s="312"/>
      <c r="T31" s="312"/>
      <c r="U31" s="312"/>
    </row>
    <row r="32" spans="2:21" ht="15">
      <c r="B32" s="373"/>
      <c r="C32" s="375"/>
      <c r="D32" s="376" t="s">
        <v>10</v>
      </c>
      <c r="E32" s="377">
        <v>6.3561536418005105</v>
      </c>
      <c r="F32" s="337"/>
      <c r="G32" s="337"/>
      <c r="H32" s="337"/>
      <c r="I32" s="337"/>
      <c r="J32" s="337"/>
      <c r="K32" s="337"/>
      <c r="L32" s="337"/>
      <c r="M32" s="337"/>
      <c r="N32" s="337"/>
      <c r="O32" s="337"/>
      <c r="P32" s="312"/>
      <c r="Q32" s="312"/>
      <c r="R32" s="312"/>
      <c r="S32" s="312"/>
      <c r="T32" s="312"/>
      <c r="U32" s="312"/>
    </row>
    <row r="33" spans="2:21">
      <c r="B33" s="312"/>
      <c r="C33" s="312"/>
      <c r="D33" s="312"/>
      <c r="E33" s="312"/>
      <c r="F33" s="312"/>
      <c r="G33" s="312"/>
      <c r="H33" s="312"/>
      <c r="I33" s="312"/>
      <c r="J33" s="312"/>
      <c r="K33" s="312"/>
      <c r="L33" s="312"/>
      <c r="M33" s="312"/>
      <c r="N33" s="312"/>
      <c r="O33" s="312"/>
      <c r="P33" s="312"/>
      <c r="Q33" s="312"/>
      <c r="R33" s="312"/>
      <c r="S33" s="312"/>
      <c r="T33" s="312"/>
      <c r="U33" s="312"/>
    </row>
    <row r="34" spans="2:21" ht="29.25" customHeight="1" thickBot="1">
      <c r="B34" s="337"/>
      <c r="C34" s="337"/>
      <c r="D34" s="337"/>
      <c r="E34" s="337"/>
      <c r="F34" s="337"/>
      <c r="G34" s="337"/>
      <c r="H34" s="337"/>
      <c r="I34" s="337"/>
      <c r="J34" s="337"/>
      <c r="K34" s="337"/>
      <c r="L34" s="312"/>
      <c r="M34" s="312"/>
      <c r="N34" s="312"/>
      <c r="O34" s="312"/>
      <c r="P34" s="312"/>
      <c r="Q34" s="312"/>
      <c r="R34" s="312"/>
      <c r="S34" s="312"/>
      <c r="T34" s="312"/>
      <c r="U34" s="312"/>
    </row>
    <row r="35" spans="2:21" ht="15">
      <c r="B35" s="512" t="s">
        <v>46</v>
      </c>
      <c r="C35" s="513">
        <v>203.08126994776453</v>
      </c>
      <c r="D35" s="514" t="s">
        <v>33</v>
      </c>
      <c r="E35" s="506"/>
      <c r="F35" s="507"/>
      <c r="G35" s="507"/>
      <c r="H35" s="507"/>
      <c r="I35" s="508"/>
      <c r="J35" s="337"/>
      <c r="K35" s="337"/>
      <c r="L35" s="312"/>
      <c r="M35" s="312"/>
      <c r="N35" s="312"/>
      <c r="O35" s="312"/>
      <c r="P35" s="312"/>
      <c r="Q35" s="312"/>
      <c r="R35" s="312"/>
      <c r="S35" s="312"/>
      <c r="T35" s="312"/>
      <c r="U35" s="312"/>
    </row>
    <row r="36" spans="2:21" ht="15">
      <c r="B36" s="515" t="s">
        <v>262</v>
      </c>
      <c r="C36" s="516">
        <v>31950.34</v>
      </c>
      <c r="D36" s="517" t="s">
        <v>199</v>
      </c>
      <c r="E36" s="509"/>
      <c r="F36" s="510"/>
      <c r="G36" s="510"/>
      <c r="H36" s="509"/>
      <c r="I36" s="511"/>
      <c r="J36" s="381"/>
      <c r="K36" s="337"/>
      <c r="L36" s="312"/>
      <c r="M36" s="312"/>
      <c r="N36" s="312"/>
      <c r="O36" s="312"/>
      <c r="P36" s="312"/>
      <c r="Q36" s="312"/>
      <c r="R36" s="312"/>
      <c r="S36" s="312"/>
      <c r="T36" s="312"/>
      <c r="U36" s="312"/>
    </row>
    <row r="37" spans="2:21" ht="15">
      <c r="B37" s="354" t="s">
        <v>386</v>
      </c>
      <c r="C37" s="502">
        <v>203081269.94776452</v>
      </c>
      <c r="D37" s="378"/>
      <c r="E37" s="378"/>
      <c r="F37" s="379"/>
      <c r="G37" s="379"/>
      <c r="H37" s="378"/>
      <c r="I37" s="380"/>
      <c r="J37" s="381"/>
      <c r="K37" s="337"/>
      <c r="L37" s="312"/>
      <c r="M37" s="312"/>
      <c r="N37" s="312"/>
      <c r="O37" s="312"/>
      <c r="P37" s="312"/>
      <c r="Q37" s="312"/>
      <c r="R37" s="312"/>
      <c r="S37" s="312"/>
      <c r="T37" s="312"/>
      <c r="U37" s="312"/>
    </row>
    <row r="38" spans="2:21" ht="15">
      <c r="B38" s="354" t="s">
        <v>258</v>
      </c>
      <c r="C38" s="503">
        <v>31950340</v>
      </c>
      <c r="D38" s="378"/>
      <c r="E38" s="378"/>
      <c r="F38" s="379"/>
      <c r="G38" s="379"/>
      <c r="H38" s="378"/>
      <c r="I38" s="380"/>
      <c r="J38" s="337"/>
      <c r="K38" s="337"/>
      <c r="L38" s="312"/>
      <c r="M38" s="312"/>
      <c r="N38" s="312"/>
      <c r="O38" s="312"/>
      <c r="P38" s="312"/>
      <c r="Q38" s="312"/>
      <c r="R38" s="312"/>
      <c r="S38" s="312"/>
      <c r="T38" s="312"/>
      <c r="U38" s="312"/>
    </row>
    <row r="39" spans="2:21" ht="15">
      <c r="B39" s="357"/>
      <c r="C39" s="504"/>
      <c r="D39" s="379"/>
      <c r="E39" s="379"/>
      <c r="F39" s="346"/>
      <c r="G39" s="346"/>
      <c r="H39" s="346"/>
      <c r="I39" s="356"/>
      <c r="J39" s="345"/>
      <c r="K39" s="337"/>
      <c r="L39" s="312"/>
      <c r="M39" s="312"/>
      <c r="N39" s="312"/>
      <c r="O39" s="312"/>
      <c r="P39" s="312"/>
      <c r="Q39" s="312"/>
      <c r="R39" s="312"/>
      <c r="S39" s="312"/>
      <c r="T39" s="312"/>
      <c r="U39" s="312"/>
    </row>
    <row r="40" spans="2:21" ht="15">
      <c r="B40" s="354" t="s">
        <v>37</v>
      </c>
      <c r="C40" s="505">
        <f>C37/C38</f>
        <v>6.3561536418005105</v>
      </c>
      <c r="D40" s="378" t="s">
        <v>48</v>
      </c>
      <c r="E40" s="378"/>
      <c r="F40" s="346"/>
      <c r="G40" s="346"/>
      <c r="H40" s="346"/>
      <c r="I40" s="356"/>
      <c r="J40" s="345"/>
      <c r="K40" s="337"/>
      <c r="L40" s="312"/>
      <c r="M40" s="312"/>
      <c r="N40" s="312"/>
      <c r="O40" s="312"/>
      <c r="P40" s="312"/>
      <c r="Q40" s="312"/>
      <c r="R40" s="312"/>
      <c r="S40" s="312"/>
      <c r="T40" s="312"/>
      <c r="U40" s="312"/>
    </row>
    <row r="41" spans="2:21" ht="15">
      <c r="B41" s="354"/>
      <c r="C41" s="501">
        <f>C40*0.0036</f>
        <v>2.2882153110481838E-2</v>
      </c>
      <c r="D41" s="355" t="s">
        <v>49</v>
      </c>
      <c r="E41" s="355"/>
      <c r="F41" s="346"/>
      <c r="G41" s="346"/>
      <c r="H41" s="346"/>
      <c r="I41" s="356"/>
      <c r="J41" s="382"/>
      <c r="K41" s="345"/>
      <c r="L41" s="312"/>
      <c r="M41" s="312"/>
      <c r="N41" s="312"/>
      <c r="O41" s="312"/>
      <c r="P41" s="312"/>
      <c r="Q41" s="312"/>
      <c r="R41" s="312"/>
      <c r="S41" s="312"/>
      <c r="T41" s="312"/>
      <c r="U41" s="312"/>
    </row>
    <row r="42" spans="2:21" ht="15">
      <c r="B42" s="357"/>
      <c r="C42" s="346"/>
      <c r="D42" s="346"/>
      <c r="E42" s="346"/>
      <c r="F42" s="346"/>
      <c r="G42" s="346"/>
      <c r="H42" s="346"/>
      <c r="I42" s="356"/>
      <c r="J42" s="337"/>
      <c r="K42" s="345"/>
      <c r="L42" s="312"/>
      <c r="M42" s="312"/>
      <c r="N42" s="312"/>
      <c r="O42" s="312"/>
      <c r="P42" s="312"/>
      <c r="Q42" s="312"/>
      <c r="R42" s="312"/>
      <c r="S42" s="312"/>
      <c r="T42" s="312"/>
      <c r="U42" s="312"/>
    </row>
    <row r="43" spans="2:21" ht="15">
      <c r="B43" s="357"/>
      <c r="C43" s="378" t="s">
        <v>263</v>
      </c>
      <c r="D43" s="379"/>
      <c r="E43" s="346"/>
      <c r="F43" s="346"/>
      <c r="G43" s="346"/>
      <c r="H43" s="346"/>
      <c r="I43" s="356"/>
      <c r="J43" s="337"/>
      <c r="K43" s="337"/>
      <c r="L43" s="312"/>
      <c r="M43" s="312"/>
      <c r="N43" s="312"/>
      <c r="O43" s="312"/>
      <c r="P43" s="312"/>
      <c r="Q43" s="312"/>
      <c r="R43" s="312"/>
      <c r="S43" s="312"/>
      <c r="T43" s="312"/>
      <c r="U43" s="312"/>
    </row>
    <row r="44" spans="2:21" ht="15.75" thickBot="1">
      <c r="B44" s="383"/>
      <c r="C44" s="366"/>
      <c r="D44" s="366"/>
      <c r="E44" s="366"/>
      <c r="F44" s="366"/>
      <c r="G44" s="366"/>
      <c r="H44" s="366"/>
      <c r="I44" s="368"/>
      <c r="J44" s="337"/>
      <c r="K44" s="337"/>
      <c r="L44" s="312"/>
      <c r="M44" s="312"/>
      <c r="N44" s="312"/>
      <c r="O44" s="312"/>
      <c r="P44" s="312"/>
      <c r="Q44" s="312"/>
      <c r="R44" s="312"/>
      <c r="S44" s="312"/>
      <c r="T44" s="312"/>
      <c r="U44" s="312"/>
    </row>
    <row r="45" spans="2:21" ht="15">
      <c r="B45" s="384"/>
      <c r="C45" s="384"/>
      <c r="D45" s="337"/>
      <c r="E45" s="337"/>
      <c r="F45" s="337"/>
      <c r="G45" s="337"/>
      <c r="H45" s="337"/>
      <c r="I45" s="337"/>
      <c r="J45" s="337"/>
      <c r="K45" s="337"/>
      <c r="L45" s="312"/>
      <c r="M45" s="312"/>
      <c r="N45" s="312"/>
      <c r="O45" s="312"/>
      <c r="P45" s="312"/>
      <c r="Q45" s="312"/>
      <c r="R45" s="312"/>
      <c r="S45" s="312"/>
      <c r="T45" s="312"/>
      <c r="U45" s="312"/>
    </row>
    <row r="46" spans="2:21" ht="15">
      <c r="B46" s="384"/>
      <c r="C46" s="384"/>
      <c r="D46" s="337"/>
      <c r="E46" s="337"/>
      <c r="F46" s="337"/>
      <c r="G46" s="337"/>
      <c r="H46" s="337"/>
      <c r="I46" s="337"/>
      <c r="J46" s="337"/>
      <c r="K46" s="337"/>
      <c r="L46" s="312"/>
      <c r="M46" s="312"/>
      <c r="N46" s="312"/>
      <c r="O46" s="312"/>
      <c r="P46" s="312"/>
      <c r="Q46" s="312"/>
      <c r="R46" s="312"/>
      <c r="S46" s="312"/>
      <c r="T46" s="312"/>
      <c r="U46" s="312"/>
    </row>
    <row r="47" spans="2:21" ht="15">
      <c r="B47" s="671"/>
      <c r="C47" s="672"/>
      <c r="D47" s="672"/>
      <c r="E47" s="672"/>
      <c r="F47" s="672"/>
      <c r="G47" s="672"/>
      <c r="H47" s="672"/>
      <c r="I47" s="672"/>
      <c r="J47" s="337"/>
      <c r="K47" s="337"/>
      <c r="L47" s="312"/>
      <c r="M47" s="312"/>
      <c r="N47" s="312"/>
      <c r="O47" s="312"/>
      <c r="P47" s="312"/>
      <c r="Q47" s="312"/>
      <c r="R47" s="312"/>
      <c r="S47" s="312"/>
      <c r="T47" s="312"/>
      <c r="U47" s="312"/>
    </row>
    <row r="49" spans="1:16">
      <c r="A49" s="303"/>
      <c r="B49" s="303"/>
      <c r="C49" s="303"/>
      <c r="D49" s="303"/>
      <c r="E49" s="303"/>
      <c r="F49" s="303"/>
      <c r="G49" s="303"/>
      <c r="H49" s="303"/>
      <c r="I49" s="303"/>
      <c r="J49" s="303"/>
      <c r="K49" s="303"/>
      <c r="L49" s="303"/>
      <c r="M49" s="303"/>
      <c r="N49" s="303"/>
      <c r="O49" s="303"/>
      <c r="P49" s="303"/>
    </row>
    <row r="50" spans="1:16">
      <c r="A50" s="303"/>
      <c r="B50" s="303"/>
      <c r="C50" s="303"/>
      <c r="D50" s="303"/>
      <c r="E50" s="303"/>
      <c r="F50" s="303"/>
      <c r="G50" s="303"/>
      <c r="H50" s="303"/>
      <c r="I50" s="303"/>
      <c r="J50" s="303"/>
      <c r="K50" s="303"/>
      <c r="L50" s="303"/>
      <c r="M50" s="303"/>
      <c r="N50" s="303"/>
      <c r="O50" s="303"/>
      <c r="P50" s="303"/>
    </row>
    <row r="51" spans="1:16">
      <c r="A51" s="303"/>
      <c r="B51" s="303"/>
      <c r="C51" s="303"/>
      <c r="D51" s="303"/>
      <c r="E51" s="303"/>
      <c r="F51" s="303"/>
      <c r="G51" s="303"/>
      <c r="H51" s="303"/>
      <c r="I51" s="303"/>
      <c r="J51" s="303"/>
      <c r="K51" s="303"/>
      <c r="L51" s="303"/>
      <c r="M51" s="303"/>
      <c r="N51" s="303"/>
      <c r="O51" s="303"/>
      <c r="P51" s="303"/>
    </row>
    <row r="52" spans="1:16">
      <c r="A52" s="303"/>
      <c r="B52" s="303"/>
      <c r="C52" s="303"/>
      <c r="D52" s="303"/>
      <c r="E52" s="303"/>
      <c r="F52" s="303"/>
      <c r="G52" s="303"/>
      <c r="H52" s="303"/>
      <c r="I52" s="303"/>
      <c r="J52" s="303"/>
      <c r="K52" s="303"/>
      <c r="L52" s="303"/>
      <c r="M52" s="303"/>
      <c r="N52" s="303"/>
      <c r="O52" s="303"/>
      <c r="P52" s="303"/>
    </row>
    <row r="53" spans="1:16">
      <c r="A53" s="303"/>
      <c r="B53" s="303"/>
      <c r="C53" s="303"/>
      <c r="D53" s="303"/>
      <c r="E53" s="303"/>
      <c r="F53" s="303"/>
      <c r="G53" s="303"/>
      <c r="H53" s="303"/>
      <c r="I53" s="303"/>
      <c r="J53" s="303"/>
      <c r="K53" s="303"/>
      <c r="L53" s="303"/>
      <c r="M53" s="303"/>
      <c r="N53" s="303"/>
      <c r="O53" s="303"/>
      <c r="P53" s="303"/>
    </row>
    <row r="54" spans="1:16">
      <c r="A54" s="303"/>
      <c r="B54" s="303"/>
      <c r="C54" s="303"/>
      <c r="D54" s="303"/>
      <c r="E54" s="303"/>
      <c r="F54" s="303"/>
      <c r="G54" s="303"/>
      <c r="H54" s="303"/>
      <c r="I54" s="303"/>
      <c r="J54" s="303"/>
      <c r="K54" s="303"/>
      <c r="L54" s="303"/>
      <c r="M54" s="303"/>
      <c r="N54" s="303"/>
      <c r="O54" s="303"/>
      <c r="P54" s="303"/>
    </row>
    <row r="55" spans="1:16">
      <c r="A55" s="303"/>
      <c r="B55" s="303"/>
      <c r="C55" s="303"/>
      <c r="D55" s="303"/>
      <c r="E55" s="303"/>
      <c r="F55" s="303"/>
      <c r="G55" s="303"/>
      <c r="H55" s="303"/>
      <c r="I55" s="303"/>
      <c r="J55" s="303"/>
      <c r="K55" s="303"/>
      <c r="L55" s="303"/>
      <c r="M55" s="303"/>
      <c r="N55" s="303"/>
      <c r="O55" s="303"/>
      <c r="P55" s="303"/>
    </row>
    <row r="56" spans="1:16">
      <c r="A56" s="303"/>
      <c r="B56" s="303"/>
      <c r="C56" s="303"/>
      <c r="D56" s="303"/>
      <c r="E56" s="303"/>
      <c r="F56" s="303"/>
      <c r="G56" s="303"/>
      <c r="H56" s="303"/>
      <c r="I56" s="303"/>
      <c r="J56" s="303"/>
      <c r="K56" s="303"/>
      <c r="L56" s="303"/>
      <c r="M56" s="303"/>
      <c r="N56" s="303"/>
      <c r="O56" s="303"/>
      <c r="P56" s="303"/>
    </row>
    <row r="57" spans="1:16">
      <c r="A57" s="303"/>
      <c r="B57" s="303"/>
      <c r="C57" s="303"/>
      <c r="D57" s="303"/>
      <c r="E57" s="303"/>
      <c r="F57" s="303"/>
      <c r="G57" s="303"/>
      <c r="H57" s="303"/>
      <c r="I57" s="303"/>
      <c r="J57" s="303"/>
      <c r="K57" s="303"/>
      <c r="L57" s="303"/>
      <c r="M57" s="303"/>
      <c r="N57" s="303"/>
      <c r="O57" s="303"/>
      <c r="P57" s="303"/>
    </row>
    <row r="58" spans="1:16">
      <c r="A58" s="303"/>
      <c r="B58" s="303"/>
      <c r="C58" s="303"/>
      <c r="D58" s="303"/>
      <c r="E58" s="303"/>
      <c r="F58" s="303"/>
      <c r="G58" s="303"/>
      <c r="H58" s="303"/>
      <c r="I58" s="303"/>
      <c r="J58" s="303"/>
      <c r="K58" s="303"/>
      <c r="L58" s="303"/>
      <c r="M58" s="303"/>
      <c r="N58" s="303"/>
      <c r="O58" s="303"/>
      <c r="P58" s="303"/>
    </row>
    <row r="59" spans="1:16">
      <c r="A59" s="303"/>
      <c r="B59" s="303"/>
      <c r="C59" s="303"/>
      <c r="D59" s="303"/>
      <c r="E59" s="303"/>
      <c r="F59" s="303"/>
      <c r="G59" s="303"/>
      <c r="H59" s="303"/>
      <c r="I59" s="303"/>
      <c r="J59" s="303"/>
      <c r="K59" s="303"/>
      <c r="L59" s="303"/>
      <c r="M59" s="303"/>
      <c r="N59" s="303"/>
      <c r="O59" s="303"/>
      <c r="P59" s="303"/>
    </row>
    <row r="60" spans="1:16">
      <c r="A60" s="303"/>
      <c r="B60" s="303"/>
      <c r="C60" s="303"/>
      <c r="D60" s="303"/>
      <c r="E60" s="303"/>
      <c r="F60" s="303"/>
      <c r="G60" s="303"/>
      <c r="H60" s="303"/>
      <c r="I60" s="303"/>
      <c r="J60" s="303"/>
      <c r="K60" s="303"/>
      <c r="L60" s="303"/>
      <c r="M60" s="303"/>
      <c r="N60" s="303"/>
      <c r="O60" s="303"/>
      <c r="P60" s="303"/>
    </row>
    <row r="61" spans="1:16">
      <c r="A61" s="303"/>
      <c r="B61" s="303"/>
      <c r="C61" s="303"/>
      <c r="D61" s="303"/>
      <c r="E61" s="303"/>
      <c r="F61" s="303"/>
      <c r="G61" s="303"/>
      <c r="H61" s="303"/>
      <c r="I61" s="303"/>
      <c r="J61" s="303"/>
      <c r="K61" s="303"/>
      <c r="L61" s="303"/>
      <c r="M61" s="303"/>
      <c r="N61" s="303"/>
      <c r="O61" s="303"/>
      <c r="P61" s="303"/>
    </row>
    <row r="62" spans="1:16">
      <c r="A62" s="303"/>
      <c r="B62" s="303"/>
      <c r="C62" s="303"/>
      <c r="D62" s="303"/>
      <c r="E62" s="303"/>
      <c r="F62" s="303"/>
      <c r="G62" s="303"/>
      <c r="H62" s="303"/>
      <c r="I62" s="303"/>
      <c r="J62" s="303"/>
      <c r="K62" s="303"/>
      <c r="L62" s="303"/>
      <c r="M62" s="303"/>
      <c r="N62" s="303"/>
      <c r="O62" s="303"/>
      <c r="P62" s="303"/>
    </row>
    <row r="63" spans="1:16">
      <c r="A63" s="303"/>
      <c r="B63" s="303"/>
      <c r="C63" s="303"/>
      <c r="D63" s="303"/>
      <c r="E63" s="303"/>
      <c r="F63" s="303"/>
      <c r="G63" s="303"/>
      <c r="H63" s="303"/>
      <c r="I63" s="303"/>
      <c r="J63" s="303"/>
      <c r="K63" s="303"/>
      <c r="L63" s="303"/>
      <c r="M63" s="303"/>
      <c r="N63" s="303"/>
      <c r="O63" s="303"/>
      <c r="P63" s="303"/>
    </row>
    <row r="64" spans="1:16">
      <c r="A64" s="303"/>
      <c r="B64" s="303"/>
      <c r="C64" s="303"/>
      <c r="D64" s="303"/>
      <c r="E64" s="303"/>
      <c r="F64" s="303"/>
      <c r="G64" s="303"/>
      <c r="H64" s="303"/>
      <c r="I64" s="303"/>
      <c r="J64" s="303"/>
      <c r="K64" s="303"/>
      <c r="L64" s="303"/>
      <c r="M64" s="303"/>
      <c r="N64" s="303"/>
      <c r="O64" s="303"/>
      <c r="P64" s="303"/>
    </row>
    <row r="65" spans="1:16">
      <c r="A65" s="303"/>
      <c r="B65" s="303"/>
      <c r="C65" s="303"/>
      <c r="D65" s="303"/>
      <c r="E65" s="303"/>
      <c r="F65" s="303"/>
      <c r="G65" s="303"/>
      <c r="H65" s="303"/>
      <c r="I65" s="303"/>
      <c r="J65" s="303"/>
      <c r="K65" s="303"/>
      <c r="L65" s="303"/>
      <c r="M65" s="303"/>
      <c r="N65" s="303"/>
      <c r="O65" s="303"/>
      <c r="P65" s="303"/>
    </row>
    <row r="66" spans="1:16">
      <c r="A66" s="303"/>
      <c r="B66" s="303"/>
      <c r="C66" s="303"/>
      <c r="D66" s="303"/>
      <c r="E66" s="303"/>
      <c r="F66" s="303"/>
      <c r="G66" s="303"/>
      <c r="H66" s="303"/>
      <c r="I66" s="303"/>
      <c r="J66" s="303"/>
      <c r="K66" s="303"/>
      <c r="L66" s="303"/>
      <c r="M66" s="303"/>
      <c r="N66" s="303"/>
      <c r="O66" s="303"/>
      <c r="P66" s="303"/>
    </row>
    <row r="67" spans="1:16">
      <c r="A67" s="303"/>
      <c r="B67" s="303"/>
      <c r="C67" s="303"/>
      <c r="D67" s="303"/>
      <c r="E67" s="303"/>
      <c r="F67" s="303"/>
      <c r="G67" s="303"/>
      <c r="H67" s="303"/>
      <c r="I67" s="303"/>
      <c r="J67" s="303"/>
      <c r="K67" s="303"/>
      <c r="L67" s="303"/>
      <c r="M67" s="303"/>
      <c r="N67" s="303"/>
      <c r="O67" s="303"/>
      <c r="P67" s="303"/>
    </row>
    <row r="68" spans="1:16">
      <c r="A68" s="303"/>
      <c r="B68" s="303"/>
      <c r="C68" s="303"/>
      <c r="D68" s="303"/>
      <c r="E68" s="303"/>
      <c r="F68" s="303"/>
      <c r="G68" s="303"/>
      <c r="H68" s="303"/>
      <c r="I68" s="303"/>
      <c r="J68" s="303"/>
      <c r="K68" s="303"/>
      <c r="L68" s="303"/>
      <c r="M68" s="303"/>
      <c r="N68" s="303"/>
      <c r="O68" s="303"/>
      <c r="P68" s="303"/>
    </row>
    <row r="69" spans="1:16">
      <c r="A69" s="303"/>
      <c r="B69" s="303"/>
      <c r="C69" s="303"/>
      <c r="D69" s="303"/>
      <c r="E69" s="303"/>
      <c r="F69" s="303"/>
      <c r="G69" s="303"/>
      <c r="H69" s="303"/>
      <c r="I69" s="303"/>
      <c r="J69" s="303"/>
      <c r="K69" s="303"/>
      <c r="L69" s="303"/>
      <c r="M69" s="303"/>
      <c r="N69" s="303"/>
      <c r="O69" s="303"/>
      <c r="P69" s="303"/>
    </row>
    <row r="70" spans="1:16">
      <c r="A70" s="303"/>
      <c r="B70" s="303"/>
      <c r="C70" s="303"/>
      <c r="D70" s="303"/>
      <c r="E70" s="303"/>
      <c r="F70" s="303"/>
      <c r="G70" s="303"/>
      <c r="H70" s="303"/>
      <c r="I70" s="303"/>
      <c r="J70" s="303"/>
      <c r="K70" s="303"/>
      <c r="L70" s="303"/>
      <c r="M70" s="303"/>
      <c r="N70" s="303"/>
      <c r="O70" s="303"/>
      <c r="P70" s="303"/>
    </row>
    <row r="71" spans="1:16">
      <c r="A71" s="303"/>
      <c r="B71" s="303"/>
      <c r="C71" s="303"/>
      <c r="D71" s="303"/>
      <c r="E71" s="303"/>
      <c r="F71" s="303"/>
      <c r="G71" s="303"/>
      <c r="H71" s="303"/>
      <c r="I71" s="303"/>
      <c r="J71" s="303"/>
      <c r="K71" s="303"/>
      <c r="L71" s="303"/>
      <c r="M71" s="303"/>
      <c r="N71" s="303"/>
      <c r="O71" s="303"/>
      <c r="P71" s="303"/>
    </row>
    <row r="72" spans="1:16">
      <c r="A72" s="303"/>
      <c r="B72" s="303"/>
      <c r="C72" s="303"/>
      <c r="D72" s="303"/>
      <c r="E72" s="303"/>
      <c r="F72" s="303"/>
      <c r="G72" s="303"/>
      <c r="H72" s="303"/>
      <c r="I72" s="303"/>
      <c r="J72" s="303"/>
      <c r="K72" s="303"/>
      <c r="L72" s="303"/>
      <c r="M72" s="303"/>
      <c r="N72" s="303"/>
      <c r="O72" s="303"/>
      <c r="P72" s="303"/>
    </row>
    <row r="73" spans="1:16">
      <c r="A73" s="303"/>
      <c r="B73" s="303"/>
      <c r="C73" s="303"/>
      <c r="D73" s="303"/>
      <c r="E73" s="303"/>
      <c r="F73" s="303"/>
      <c r="G73" s="303"/>
      <c r="H73" s="303"/>
      <c r="I73" s="303"/>
      <c r="J73" s="303"/>
      <c r="K73" s="303"/>
      <c r="L73" s="303"/>
      <c r="M73" s="303"/>
      <c r="N73" s="303"/>
      <c r="O73" s="303"/>
      <c r="P73" s="303"/>
    </row>
    <row r="74" spans="1:16">
      <c r="A74" s="303"/>
      <c r="B74" s="303"/>
      <c r="C74" s="303"/>
      <c r="D74" s="303"/>
      <c r="E74" s="303"/>
      <c r="F74" s="303"/>
      <c r="G74" s="303"/>
      <c r="H74" s="303"/>
      <c r="I74" s="303"/>
      <c r="J74" s="303"/>
      <c r="K74" s="303"/>
      <c r="L74" s="303"/>
      <c r="M74" s="303"/>
      <c r="N74" s="303"/>
      <c r="O74" s="303"/>
      <c r="P74" s="303"/>
    </row>
    <row r="75" spans="1:16">
      <c r="A75" s="303"/>
      <c r="B75" s="303"/>
      <c r="C75" s="303"/>
      <c r="D75" s="303"/>
      <c r="E75" s="303"/>
      <c r="F75" s="303"/>
      <c r="G75" s="303"/>
      <c r="H75" s="303"/>
      <c r="I75" s="303"/>
      <c r="J75" s="303"/>
      <c r="K75" s="303"/>
      <c r="L75" s="303"/>
      <c r="M75" s="303"/>
      <c r="N75" s="303"/>
      <c r="O75" s="303"/>
      <c r="P75" s="303"/>
    </row>
    <row r="76" spans="1:16">
      <c r="A76" s="303"/>
      <c r="B76" s="303"/>
      <c r="C76" s="303"/>
      <c r="D76" s="303"/>
      <c r="E76" s="303"/>
      <c r="F76" s="303"/>
      <c r="G76" s="303"/>
      <c r="H76" s="303"/>
      <c r="I76" s="303"/>
      <c r="J76" s="303"/>
      <c r="K76" s="303"/>
      <c r="L76" s="303"/>
      <c r="M76" s="303"/>
      <c r="N76" s="303"/>
      <c r="O76" s="303"/>
      <c r="P76" s="303"/>
    </row>
    <row r="77" spans="1:16">
      <c r="A77" s="303"/>
      <c r="B77" s="303"/>
      <c r="C77" s="303"/>
      <c r="D77" s="303"/>
      <c r="E77" s="303"/>
      <c r="F77" s="303"/>
      <c r="G77" s="303"/>
      <c r="H77" s="303"/>
      <c r="I77" s="303"/>
      <c r="J77" s="303"/>
      <c r="K77" s="303"/>
      <c r="L77" s="303"/>
      <c r="M77" s="303"/>
      <c r="N77" s="303"/>
      <c r="O77" s="303"/>
      <c r="P77" s="303"/>
    </row>
    <row r="78" spans="1:16">
      <c r="A78" s="303"/>
      <c r="B78" s="303"/>
      <c r="C78" s="303"/>
      <c r="D78" s="303"/>
      <c r="E78" s="303"/>
      <c r="F78" s="303"/>
      <c r="G78" s="303"/>
      <c r="H78" s="303"/>
      <c r="I78" s="303"/>
      <c r="J78" s="303"/>
      <c r="K78" s="303"/>
      <c r="L78" s="303"/>
      <c r="M78" s="303"/>
      <c r="N78" s="303"/>
      <c r="O78" s="303"/>
      <c r="P78" s="303"/>
    </row>
    <row r="79" spans="1:16">
      <c r="A79" s="303"/>
      <c r="B79" s="303"/>
      <c r="C79" s="303"/>
      <c r="D79" s="303"/>
      <c r="E79" s="303"/>
      <c r="F79" s="303"/>
      <c r="G79" s="303"/>
      <c r="H79" s="303"/>
      <c r="I79" s="303"/>
      <c r="J79" s="303"/>
      <c r="K79" s="303"/>
      <c r="L79" s="303"/>
      <c r="M79" s="303"/>
      <c r="N79" s="303"/>
      <c r="O79" s="303"/>
      <c r="P79" s="303"/>
    </row>
    <row r="80" spans="1:16">
      <c r="A80" s="303"/>
      <c r="B80" s="303"/>
      <c r="C80" s="303"/>
      <c r="D80" s="303"/>
      <c r="E80" s="303"/>
      <c r="F80" s="303"/>
      <c r="G80" s="303"/>
      <c r="H80" s="303"/>
      <c r="I80" s="303"/>
      <c r="J80" s="303"/>
      <c r="K80" s="303"/>
      <c r="L80" s="303"/>
      <c r="M80" s="303"/>
      <c r="N80" s="303"/>
      <c r="O80" s="303"/>
      <c r="P80" s="303"/>
    </row>
    <row r="81" spans="1:16">
      <c r="A81" s="303"/>
      <c r="B81" s="303"/>
      <c r="C81" s="303"/>
      <c r="D81" s="303"/>
      <c r="E81" s="303"/>
      <c r="F81" s="303"/>
      <c r="G81" s="303"/>
      <c r="H81" s="303"/>
      <c r="I81" s="303"/>
      <c r="J81" s="303"/>
      <c r="K81" s="303"/>
      <c r="L81" s="303"/>
      <c r="M81" s="303"/>
      <c r="N81" s="303"/>
      <c r="O81" s="303"/>
      <c r="P81" s="303"/>
    </row>
    <row r="82" spans="1:16">
      <c r="A82" s="303"/>
      <c r="B82" s="303"/>
      <c r="C82" s="303"/>
      <c r="D82" s="303"/>
      <c r="E82" s="303"/>
      <c r="F82" s="303"/>
      <c r="G82" s="303"/>
      <c r="H82" s="303"/>
      <c r="I82" s="303"/>
      <c r="J82" s="303"/>
      <c r="K82" s="303"/>
      <c r="L82" s="303"/>
      <c r="M82" s="303"/>
      <c r="N82" s="303"/>
      <c r="O82" s="303"/>
      <c r="P82" s="303"/>
    </row>
    <row r="83" spans="1:16">
      <c r="A83" s="303"/>
      <c r="B83" s="303"/>
      <c r="C83" s="303"/>
      <c r="D83" s="303"/>
      <c r="E83" s="303"/>
      <c r="F83" s="303"/>
      <c r="G83" s="303"/>
      <c r="H83" s="303"/>
      <c r="I83" s="303"/>
      <c r="J83" s="303"/>
      <c r="K83" s="303"/>
      <c r="L83" s="303"/>
      <c r="M83" s="303"/>
      <c r="N83" s="303"/>
      <c r="O83" s="303"/>
      <c r="P83" s="303"/>
    </row>
    <row r="84" spans="1:16">
      <c r="A84" s="303"/>
      <c r="B84" s="303"/>
      <c r="C84" s="303"/>
      <c r="D84" s="303"/>
      <c r="E84" s="303"/>
      <c r="F84" s="303"/>
      <c r="G84" s="303"/>
      <c r="H84" s="303"/>
      <c r="I84" s="303"/>
      <c r="J84" s="303"/>
      <c r="K84" s="303"/>
      <c r="L84" s="303"/>
      <c r="M84" s="303"/>
      <c r="N84" s="303"/>
      <c r="O84" s="303"/>
      <c r="P84" s="303"/>
    </row>
    <row r="85" spans="1:16">
      <c r="A85" s="303"/>
      <c r="B85" s="303"/>
      <c r="C85" s="303"/>
      <c r="D85" s="303"/>
      <c r="E85" s="303"/>
      <c r="F85" s="303"/>
      <c r="G85" s="303"/>
      <c r="H85" s="303"/>
      <c r="I85" s="303"/>
      <c r="J85" s="303"/>
      <c r="K85" s="303"/>
      <c r="L85" s="303"/>
      <c r="M85" s="303"/>
      <c r="N85" s="303"/>
      <c r="O85" s="303"/>
      <c r="P85" s="303"/>
    </row>
    <row r="86" spans="1:16">
      <c r="A86" s="303"/>
      <c r="B86" s="303"/>
      <c r="C86" s="303"/>
      <c r="D86" s="303"/>
      <c r="E86" s="303"/>
      <c r="F86" s="303"/>
      <c r="G86" s="303"/>
      <c r="H86" s="303"/>
      <c r="I86" s="303"/>
      <c r="J86" s="303"/>
      <c r="K86" s="303"/>
      <c r="L86" s="303"/>
      <c r="M86" s="303"/>
      <c r="N86" s="303"/>
      <c r="O86" s="303"/>
      <c r="P86" s="303"/>
    </row>
    <row r="87" spans="1:16">
      <c r="A87" s="303"/>
      <c r="B87" s="303"/>
      <c r="C87" s="303"/>
      <c r="D87" s="303"/>
      <c r="E87" s="303"/>
      <c r="F87" s="303"/>
      <c r="G87" s="303"/>
      <c r="H87" s="303"/>
      <c r="I87" s="303"/>
      <c r="J87" s="303"/>
      <c r="K87" s="303"/>
      <c r="L87" s="303"/>
      <c r="M87" s="303"/>
      <c r="N87" s="303"/>
      <c r="O87" s="303"/>
      <c r="P87" s="303"/>
    </row>
    <row r="88" spans="1:16">
      <c r="A88" s="303"/>
      <c r="B88" s="303"/>
      <c r="C88" s="303"/>
      <c r="D88" s="303"/>
      <c r="E88" s="303"/>
      <c r="F88" s="303"/>
      <c r="G88" s="303"/>
      <c r="H88" s="303"/>
      <c r="I88" s="303"/>
      <c r="J88" s="303"/>
      <c r="K88" s="303"/>
      <c r="L88" s="303"/>
      <c r="M88" s="303"/>
      <c r="N88" s="303"/>
      <c r="O88" s="303"/>
      <c r="P88" s="303"/>
    </row>
    <row r="89" spans="1:16">
      <c r="A89" s="303"/>
      <c r="B89" s="303"/>
      <c r="C89" s="303"/>
      <c r="D89" s="303"/>
      <c r="E89" s="303"/>
      <c r="F89" s="303"/>
      <c r="G89" s="303"/>
      <c r="H89" s="303"/>
      <c r="I89" s="303"/>
      <c r="J89" s="303"/>
      <c r="K89" s="303"/>
      <c r="L89" s="303"/>
      <c r="M89" s="303"/>
      <c r="N89" s="303"/>
      <c r="O89" s="303"/>
      <c r="P89" s="303"/>
    </row>
    <row r="90" spans="1:16">
      <c r="A90" s="303"/>
      <c r="B90" s="303"/>
      <c r="C90" s="303"/>
      <c r="D90" s="303"/>
      <c r="E90" s="303"/>
      <c r="F90" s="303"/>
      <c r="G90" s="303"/>
      <c r="H90" s="303"/>
      <c r="I90" s="303"/>
      <c r="J90" s="303"/>
      <c r="K90" s="303"/>
      <c r="L90" s="303"/>
      <c r="M90" s="303"/>
      <c r="N90" s="303"/>
      <c r="O90" s="303"/>
      <c r="P90" s="303"/>
    </row>
    <row r="91" spans="1:16">
      <c r="A91" s="303"/>
      <c r="B91" s="303"/>
      <c r="C91" s="303"/>
      <c r="D91" s="303"/>
      <c r="E91" s="303"/>
      <c r="F91" s="303"/>
      <c r="G91" s="303"/>
      <c r="H91" s="303"/>
      <c r="I91" s="303"/>
      <c r="J91" s="303"/>
      <c r="K91" s="303"/>
      <c r="L91" s="303"/>
      <c r="M91" s="303"/>
      <c r="N91" s="303"/>
      <c r="O91" s="303"/>
      <c r="P91" s="303"/>
    </row>
    <row r="92" spans="1:16">
      <c r="A92" s="303"/>
      <c r="B92" s="303"/>
      <c r="C92" s="303"/>
      <c r="D92" s="303"/>
      <c r="E92" s="303"/>
      <c r="F92" s="303"/>
      <c r="G92" s="303"/>
      <c r="H92" s="303"/>
      <c r="I92" s="303"/>
      <c r="J92" s="303"/>
      <c r="K92" s="303"/>
      <c r="L92" s="303"/>
      <c r="M92" s="303"/>
      <c r="N92" s="303"/>
      <c r="O92" s="303"/>
      <c r="P92" s="303"/>
    </row>
    <row r="93" spans="1:16">
      <c r="A93" s="303"/>
      <c r="B93" s="303"/>
      <c r="C93" s="303"/>
      <c r="D93" s="303"/>
      <c r="E93" s="303"/>
      <c r="F93" s="303"/>
      <c r="G93" s="303"/>
      <c r="H93" s="303"/>
      <c r="I93" s="303"/>
      <c r="J93" s="303"/>
      <c r="K93" s="303"/>
      <c r="L93" s="303"/>
      <c r="M93" s="303"/>
      <c r="N93" s="303"/>
      <c r="O93" s="303"/>
      <c r="P93" s="303"/>
    </row>
    <row r="94" spans="1:16">
      <c r="A94" s="303"/>
      <c r="B94" s="303"/>
      <c r="C94" s="303"/>
      <c r="D94" s="303"/>
      <c r="E94" s="303"/>
      <c r="F94" s="303"/>
      <c r="G94" s="303"/>
      <c r="H94" s="303"/>
      <c r="I94" s="303"/>
      <c r="J94" s="303"/>
      <c r="K94" s="303"/>
      <c r="L94" s="303"/>
      <c r="M94" s="303"/>
      <c r="N94" s="303"/>
      <c r="O94" s="303"/>
      <c r="P94" s="303"/>
    </row>
    <row r="95" spans="1:16">
      <c r="A95" s="303"/>
      <c r="B95" s="303"/>
      <c r="C95" s="303"/>
      <c r="D95" s="303"/>
      <c r="E95" s="303"/>
      <c r="F95" s="303"/>
      <c r="G95" s="303"/>
      <c r="H95" s="303"/>
      <c r="I95" s="303"/>
      <c r="J95" s="303"/>
      <c r="K95" s="303"/>
      <c r="L95" s="303"/>
      <c r="M95" s="303"/>
      <c r="N95" s="303"/>
      <c r="O95" s="303"/>
      <c r="P95" s="303"/>
    </row>
    <row r="96" spans="1:16">
      <c r="A96" s="303"/>
      <c r="B96" s="303"/>
      <c r="C96" s="303"/>
      <c r="D96" s="303"/>
      <c r="E96" s="303"/>
      <c r="F96" s="303"/>
      <c r="G96" s="303"/>
      <c r="H96" s="303"/>
      <c r="I96" s="303"/>
      <c r="J96" s="303"/>
      <c r="K96" s="303"/>
      <c r="L96" s="303"/>
      <c r="M96" s="303"/>
      <c r="N96" s="303"/>
      <c r="O96" s="303"/>
      <c r="P96" s="303"/>
    </row>
    <row r="97" spans="1:16">
      <c r="A97" s="303"/>
      <c r="B97" s="303"/>
      <c r="C97" s="303"/>
      <c r="D97" s="303"/>
      <c r="E97" s="303"/>
      <c r="F97" s="303"/>
      <c r="G97" s="303"/>
      <c r="H97" s="303"/>
      <c r="I97" s="303"/>
      <c r="J97" s="303"/>
      <c r="K97" s="303"/>
      <c r="L97" s="303"/>
      <c r="M97" s="303"/>
      <c r="N97" s="303"/>
      <c r="O97" s="303"/>
      <c r="P97" s="303"/>
    </row>
    <row r="98" spans="1:16">
      <c r="A98" s="303"/>
      <c r="B98" s="303"/>
      <c r="C98" s="303"/>
      <c r="D98" s="303"/>
      <c r="E98" s="303"/>
      <c r="F98" s="303"/>
      <c r="G98" s="303"/>
      <c r="H98" s="303"/>
      <c r="I98" s="303"/>
      <c r="J98" s="303"/>
      <c r="K98" s="303"/>
      <c r="L98" s="303"/>
      <c r="M98" s="303"/>
      <c r="N98" s="303"/>
      <c r="O98" s="303"/>
      <c r="P98" s="303"/>
    </row>
    <row r="99" spans="1:16">
      <c r="A99" s="303"/>
      <c r="B99" s="303"/>
      <c r="C99" s="303"/>
      <c r="D99" s="303"/>
      <c r="E99" s="303"/>
      <c r="F99" s="303"/>
      <c r="G99" s="303"/>
      <c r="H99" s="303"/>
      <c r="I99" s="303"/>
      <c r="J99" s="303"/>
      <c r="K99" s="303"/>
      <c r="L99" s="303"/>
      <c r="M99" s="303"/>
      <c r="N99" s="303"/>
      <c r="O99" s="303"/>
      <c r="P99" s="303"/>
    </row>
    <row r="100" spans="1:16">
      <c r="A100" s="303"/>
      <c r="B100" s="303"/>
      <c r="C100" s="303"/>
      <c r="D100" s="303"/>
      <c r="E100" s="303"/>
      <c r="F100" s="303"/>
      <c r="G100" s="303"/>
      <c r="H100" s="303"/>
      <c r="I100" s="303"/>
      <c r="J100" s="303"/>
      <c r="K100" s="303"/>
      <c r="L100" s="303"/>
      <c r="M100" s="303"/>
      <c r="N100" s="303"/>
      <c r="O100" s="303"/>
      <c r="P100" s="303"/>
    </row>
    <row r="101" spans="1:16">
      <c r="A101" s="303"/>
      <c r="B101" s="303"/>
      <c r="C101" s="303"/>
      <c r="D101" s="303"/>
      <c r="E101" s="303"/>
      <c r="F101" s="303"/>
      <c r="G101" s="303"/>
      <c r="H101" s="303"/>
      <c r="I101" s="303"/>
      <c r="J101" s="303"/>
      <c r="K101" s="303"/>
      <c r="L101" s="303"/>
      <c r="M101" s="303"/>
      <c r="N101" s="303"/>
      <c r="O101" s="303"/>
      <c r="P101" s="303"/>
    </row>
    <row r="102" spans="1:16">
      <c r="A102" s="303"/>
      <c r="B102" s="303"/>
      <c r="C102" s="303"/>
      <c r="D102" s="303"/>
      <c r="E102" s="303"/>
      <c r="F102" s="303"/>
      <c r="G102" s="303"/>
      <c r="H102" s="303"/>
      <c r="I102" s="303"/>
      <c r="J102" s="303"/>
      <c r="K102" s="303"/>
      <c r="L102" s="303"/>
      <c r="M102" s="303"/>
      <c r="N102" s="303"/>
      <c r="O102" s="303"/>
      <c r="P102" s="303"/>
    </row>
    <row r="103" spans="1:16">
      <c r="A103" s="303"/>
      <c r="B103" s="303"/>
      <c r="C103" s="303"/>
      <c r="D103" s="303"/>
      <c r="E103" s="303"/>
      <c r="F103" s="303"/>
      <c r="G103" s="303"/>
      <c r="H103" s="303"/>
      <c r="I103" s="303"/>
      <c r="J103" s="303"/>
      <c r="K103" s="303"/>
      <c r="L103" s="303"/>
      <c r="M103" s="303"/>
      <c r="N103" s="303"/>
      <c r="O103" s="303"/>
      <c r="P103" s="303"/>
    </row>
    <row r="104" spans="1:16">
      <c r="A104" s="303"/>
      <c r="B104" s="303"/>
      <c r="C104" s="303"/>
      <c r="D104" s="303"/>
      <c r="E104" s="303"/>
      <c r="F104" s="303"/>
      <c r="G104" s="303"/>
      <c r="H104" s="303"/>
      <c r="I104" s="303"/>
      <c r="J104" s="303"/>
      <c r="K104" s="303"/>
      <c r="L104" s="303"/>
      <c r="M104" s="303"/>
      <c r="N104" s="303"/>
      <c r="O104" s="303"/>
      <c r="P104" s="303"/>
    </row>
    <row r="105" spans="1:16">
      <c r="A105" s="303"/>
      <c r="B105" s="303"/>
      <c r="C105" s="303"/>
      <c r="D105" s="303"/>
      <c r="E105" s="303"/>
      <c r="F105" s="303"/>
      <c r="G105" s="303"/>
      <c r="H105" s="303"/>
      <c r="I105" s="303"/>
      <c r="J105" s="303"/>
      <c r="K105" s="303"/>
      <c r="L105" s="303"/>
      <c r="M105" s="303"/>
      <c r="N105" s="303"/>
      <c r="O105" s="303"/>
      <c r="P105" s="303"/>
    </row>
    <row r="106" spans="1:16">
      <c r="A106" s="303"/>
      <c r="B106" s="303"/>
      <c r="C106" s="303"/>
      <c r="D106" s="303"/>
      <c r="E106" s="303"/>
      <c r="F106" s="303"/>
      <c r="G106" s="303"/>
      <c r="H106" s="303"/>
      <c r="I106" s="303"/>
      <c r="J106" s="303"/>
      <c r="K106" s="303"/>
      <c r="L106" s="303"/>
      <c r="M106" s="303"/>
      <c r="N106" s="303"/>
      <c r="O106" s="303"/>
      <c r="P106" s="303"/>
    </row>
    <row r="107" spans="1:16">
      <c r="A107" s="303"/>
      <c r="B107" s="303"/>
      <c r="C107" s="303"/>
      <c r="D107" s="303"/>
      <c r="E107" s="303"/>
      <c r="F107" s="303"/>
      <c r="G107" s="303"/>
      <c r="H107" s="303"/>
      <c r="I107" s="303"/>
      <c r="J107" s="303"/>
      <c r="K107" s="303"/>
      <c r="L107" s="303"/>
      <c r="M107" s="303"/>
      <c r="N107" s="303"/>
      <c r="O107" s="303"/>
      <c r="P107" s="303"/>
    </row>
    <row r="108" spans="1:16">
      <c r="A108" s="303"/>
      <c r="B108" s="303"/>
      <c r="C108" s="303"/>
      <c r="D108" s="303"/>
      <c r="E108" s="303"/>
      <c r="F108" s="303"/>
      <c r="G108" s="303"/>
      <c r="H108" s="303"/>
      <c r="I108" s="303"/>
      <c r="J108" s="303"/>
      <c r="K108" s="303"/>
      <c r="L108" s="303"/>
      <c r="M108" s="303"/>
      <c r="N108" s="303"/>
      <c r="O108" s="303"/>
      <c r="P108" s="303"/>
    </row>
    <row r="109" spans="1:16">
      <c r="A109" s="303"/>
      <c r="B109" s="303"/>
      <c r="C109" s="303"/>
      <c r="D109" s="303"/>
      <c r="E109" s="303"/>
      <c r="F109" s="303"/>
      <c r="G109" s="303"/>
      <c r="H109" s="303"/>
      <c r="I109" s="303"/>
      <c r="J109" s="303"/>
      <c r="K109" s="303"/>
      <c r="L109" s="303"/>
      <c r="M109" s="303"/>
      <c r="N109" s="303"/>
      <c r="O109" s="303"/>
      <c r="P109" s="303"/>
    </row>
    <row r="110" spans="1:16">
      <c r="A110" s="303"/>
      <c r="B110" s="303"/>
      <c r="C110" s="303"/>
      <c r="D110" s="303"/>
      <c r="E110" s="303"/>
      <c r="F110" s="303"/>
      <c r="G110" s="303"/>
      <c r="H110" s="303"/>
      <c r="I110" s="303"/>
      <c r="J110" s="303"/>
      <c r="K110" s="303"/>
      <c r="L110" s="303"/>
      <c r="M110" s="303"/>
      <c r="N110" s="303"/>
      <c r="O110" s="303"/>
      <c r="P110" s="303"/>
    </row>
    <row r="111" spans="1:16">
      <c r="A111" s="303"/>
      <c r="B111" s="303"/>
      <c r="C111" s="303"/>
      <c r="D111" s="303"/>
      <c r="E111" s="303"/>
      <c r="F111" s="303"/>
      <c r="G111" s="303"/>
      <c r="H111" s="303"/>
      <c r="I111" s="303"/>
      <c r="J111" s="303"/>
      <c r="K111" s="303"/>
      <c r="L111" s="303"/>
      <c r="M111" s="303"/>
      <c r="N111" s="303"/>
      <c r="O111" s="303"/>
      <c r="P111" s="303"/>
    </row>
    <row r="112" spans="1:16">
      <c r="A112" s="303"/>
      <c r="B112" s="303"/>
      <c r="C112" s="303"/>
      <c r="D112" s="303"/>
      <c r="E112" s="303"/>
      <c r="F112" s="303"/>
      <c r="G112" s="303"/>
      <c r="H112" s="303"/>
      <c r="I112" s="303"/>
      <c r="J112" s="303"/>
      <c r="K112" s="303"/>
      <c r="L112" s="303"/>
      <c r="M112" s="303"/>
      <c r="N112" s="303"/>
      <c r="O112" s="303"/>
      <c r="P112" s="303"/>
    </row>
    <row r="113" spans="1:16">
      <c r="A113" s="303"/>
      <c r="B113" s="303"/>
      <c r="C113" s="303"/>
      <c r="D113" s="303"/>
      <c r="E113" s="303"/>
      <c r="F113" s="303"/>
      <c r="G113" s="303"/>
      <c r="H113" s="303"/>
      <c r="I113" s="303"/>
      <c r="J113" s="303"/>
      <c r="K113" s="303"/>
      <c r="L113" s="303"/>
      <c r="M113" s="303"/>
      <c r="N113" s="303"/>
      <c r="O113" s="303"/>
      <c r="P113" s="303"/>
    </row>
    <row r="114" spans="1:16">
      <c r="A114" s="303"/>
      <c r="B114" s="303"/>
      <c r="C114" s="303"/>
      <c r="D114" s="303"/>
      <c r="E114" s="303"/>
      <c r="F114" s="303"/>
      <c r="G114" s="303"/>
      <c r="H114" s="303"/>
      <c r="I114" s="303"/>
      <c r="J114" s="303"/>
      <c r="K114" s="303"/>
      <c r="L114" s="303"/>
      <c r="M114" s="303"/>
      <c r="N114" s="303"/>
      <c r="O114" s="303"/>
      <c r="P114" s="303"/>
    </row>
    <row r="115" spans="1:16">
      <c r="A115" s="303"/>
      <c r="B115" s="303"/>
      <c r="C115" s="303"/>
      <c r="D115" s="303"/>
      <c r="E115" s="303"/>
      <c r="F115" s="303"/>
      <c r="G115" s="303"/>
      <c r="H115" s="303"/>
      <c r="I115" s="303"/>
      <c r="J115" s="303"/>
      <c r="K115" s="303"/>
      <c r="L115" s="303"/>
      <c r="M115" s="303"/>
      <c r="N115" s="303"/>
      <c r="O115" s="303"/>
      <c r="P115" s="303"/>
    </row>
    <row r="116" spans="1:16">
      <c r="A116" s="303"/>
      <c r="B116" s="303"/>
      <c r="C116" s="303"/>
      <c r="D116" s="303"/>
      <c r="E116" s="303"/>
      <c r="F116" s="303"/>
      <c r="G116" s="303"/>
      <c r="H116" s="303"/>
      <c r="I116" s="303"/>
      <c r="J116" s="303"/>
      <c r="K116" s="303"/>
      <c r="L116" s="303"/>
      <c r="M116" s="303"/>
      <c r="N116" s="303"/>
      <c r="O116" s="303"/>
      <c r="P116" s="303"/>
    </row>
    <row r="117" spans="1:16">
      <c r="A117" s="303"/>
      <c r="B117" s="303"/>
      <c r="C117" s="303"/>
      <c r="D117" s="303"/>
      <c r="E117" s="303"/>
      <c r="F117" s="303"/>
      <c r="G117" s="303"/>
      <c r="H117" s="303"/>
      <c r="I117" s="303"/>
      <c r="J117" s="303"/>
      <c r="K117" s="303"/>
      <c r="L117" s="303"/>
      <c r="M117" s="303"/>
      <c r="N117" s="303"/>
      <c r="O117" s="303"/>
      <c r="P117" s="303"/>
    </row>
    <row r="118" spans="1:16">
      <c r="A118" s="303"/>
      <c r="B118" s="303"/>
      <c r="C118" s="303"/>
      <c r="D118" s="303"/>
      <c r="E118" s="303"/>
      <c r="F118" s="303"/>
      <c r="G118" s="303"/>
      <c r="H118" s="303"/>
      <c r="I118" s="303"/>
      <c r="J118" s="303"/>
      <c r="K118" s="303"/>
      <c r="L118" s="303"/>
      <c r="M118" s="303"/>
      <c r="N118" s="303"/>
      <c r="O118" s="303"/>
      <c r="P118" s="303"/>
    </row>
    <row r="119" spans="1:16">
      <c r="A119" s="303"/>
      <c r="B119" s="303"/>
      <c r="C119" s="303"/>
      <c r="D119" s="303"/>
      <c r="E119" s="303"/>
      <c r="F119" s="303"/>
      <c r="G119" s="303"/>
      <c r="H119" s="303"/>
      <c r="I119" s="303"/>
      <c r="J119" s="303"/>
      <c r="K119" s="303"/>
      <c r="L119" s="303"/>
      <c r="M119" s="303"/>
      <c r="N119" s="303"/>
      <c r="O119" s="303"/>
      <c r="P119" s="303"/>
    </row>
    <row r="120" spans="1:16">
      <c r="A120" s="303"/>
      <c r="B120" s="303"/>
      <c r="C120" s="303"/>
      <c r="D120" s="303"/>
      <c r="E120" s="303"/>
      <c r="F120" s="303"/>
      <c r="G120" s="303"/>
      <c r="H120" s="303"/>
      <c r="I120" s="303"/>
      <c r="J120" s="303"/>
      <c r="K120" s="303"/>
      <c r="L120" s="303"/>
      <c r="M120" s="303"/>
      <c r="N120" s="303"/>
      <c r="O120" s="303"/>
      <c r="P120" s="303"/>
    </row>
    <row r="121" spans="1:16">
      <c r="A121" s="303"/>
      <c r="B121" s="303"/>
      <c r="C121" s="303"/>
      <c r="D121" s="303"/>
      <c r="E121" s="303"/>
      <c r="F121" s="303"/>
      <c r="G121" s="303"/>
      <c r="H121" s="303"/>
      <c r="I121" s="303"/>
      <c r="J121" s="303"/>
      <c r="K121" s="303"/>
      <c r="L121" s="303"/>
      <c r="M121" s="303"/>
      <c r="N121" s="303"/>
      <c r="O121" s="303"/>
      <c r="P121" s="303"/>
    </row>
    <row r="122" spans="1:16">
      <c r="A122" s="303"/>
      <c r="B122" s="303"/>
      <c r="C122" s="303"/>
      <c r="D122" s="303"/>
      <c r="E122" s="303"/>
      <c r="F122" s="303"/>
      <c r="G122" s="303"/>
      <c r="H122" s="303"/>
      <c r="I122" s="303"/>
      <c r="J122" s="303"/>
      <c r="K122" s="303"/>
      <c r="L122" s="303"/>
      <c r="M122" s="303"/>
      <c r="N122" s="303"/>
      <c r="O122" s="303"/>
      <c r="P122" s="303"/>
    </row>
    <row r="123" spans="1:16">
      <c r="A123" s="303"/>
      <c r="B123" s="303"/>
      <c r="C123" s="303"/>
      <c r="D123" s="303"/>
      <c r="E123" s="303"/>
      <c r="F123" s="303"/>
      <c r="G123" s="303"/>
      <c r="H123" s="303"/>
      <c r="I123" s="303"/>
      <c r="J123" s="303"/>
      <c r="K123" s="303"/>
      <c r="L123" s="303"/>
      <c r="M123" s="303"/>
      <c r="N123" s="303"/>
      <c r="O123" s="303"/>
      <c r="P123" s="303"/>
    </row>
    <row r="124" spans="1:16">
      <c r="A124" s="303"/>
      <c r="B124" s="303"/>
      <c r="C124" s="303"/>
      <c r="D124" s="303"/>
      <c r="E124" s="303"/>
      <c r="F124" s="303"/>
      <c r="G124" s="303"/>
      <c r="H124" s="303"/>
      <c r="I124" s="303"/>
      <c r="J124" s="303"/>
      <c r="K124" s="303"/>
      <c r="L124" s="303"/>
      <c r="M124" s="303"/>
      <c r="N124" s="303"/>
      <c r="O124" s="303"/>
      <c r="P124" s="303"/>
    </row>
    <row r="125" spans="1:16">
      <c r="A125" s="303"/>
      <c r="B125" s="303"/>
      <c r="C125" s="303"/>
      <c r="D125" s="303"/>
      <c r="E125" s="303"/>
      <c r="F125" s="303"/>
      <c r="G125" s="303"/>
      <c r="H125" s="303"/>
      <c r="I125" s="303"/>
      <c r="J125" s="303"/>
      <c r="K125" s="303"/>
      <c r="L125" s="303"/>
      <c r="M125" s="303"/>
      <c r="N125" s="303"/>
      <c r="O125" s="303"/>
      <c r="P125" s="303"/>
    </row>
    <row r="126" spans="1:16">
      <c r="A126" s="303"/>
      <c r="B126" s="303"/>
      <c r="C126" s="303"/>
      <c r="D126" s="303"/>
      <c r="E126" s="303"/>
      <c r="F126" s="303"/>
      <c r="G126" s="303"/>
      <c r="H126" s="303"/>
      <c r="I126" s="303"/>
      <c r="J126" s="303"/>
      <c r="K126" s="303"/>
      <c r="L126" s="303"/>
      <c r="M126" s="303"/>
      <c r="N126" s="303"/>
      <c r="O126" s="303"/>
      <c r="P126" s="303"/>
    </row>
    <row r="127" spans="1:16">
      <c r="A127" s="303"/>
      <c r="B127" s="303"/>
      <c r="C127" s="303"/>
      <c r="D127" s="303"/>
      <c r="E127" s="303"/>
      <c r="F127" s="303"/>
      <c r="G127" s="303"/>
      <c r="H127" s="303"/>
      <c r="I127" s="303"/>
      <c r="J127" s="303"/>
      <c r="K127" s="303"/>
      <c r="L127" s="303"/>
      <c r="M127" s="303"/>
      <c r="N127" s="303"/>
      <c r="O127" s="303"/>
      <c r="P127" s="303"/>
    </row>
    <row r="128" spans="1:16">
      <c r="A128" s="303"/>
      <c r="B128" s="303"/>
      <c r="C128" s="303"/>
      <c r="D128" s="303"/>
      <c r="E128" s="303"/>
      <c r="F128" s="303"/>
      <c r="G128" s="303"/>
      <c r="H128" s="303"/>
      <c r="I128" s="303"/>
      <c r="J128" s="303"/>
      <c r="K128" s="303"/>
      <c r="L128" s="303"/>
      <c r="M128" s="303"/>
      <c r="N128" s="303"/>
      <c r="O128" s="303"/>
      <c r="P128" s="303"/>
    </row>
    <row r="129" spans="1:16">
      <c r="A129" s="303"/>
      <c r="B129" s="303"/>
      <c r="C129" s="303"/>
      <c r="D129" s="303"/>
      <c r="E129" s="303"/>
      <c r="F129" s="303"/>
      <c r="G129" s="303"/>
      <c r="H129" s="303"/>
      <c r="I129" s="303"/>
      <c r="J129" s="303"/>
      <c r="K129" s="303"/>
      <c r="L129" s="303"/>
      <c r="M129" s="303"/>
      <c r="N129" s="303"/>
      <c r="O129" s="303"/>
      <c r="P129" s="303"/>
    </row>
  </sheetData>
  <mergeCells count="1">
    <mergeCell ref="B47:I47"/>
  </mergeCells>
  <hyperlinks>
    <hyperlink ref="E16" r:id="rId1"/>
    <hyperlink ref="E18" r:id="rId2"/>
    <hyperlink ref="E17" r:id="rId3"/>
  </hyperlinks>
  <pageMargins left="0.74803149606299213" right="0.74803149606299213" top="0.98425196850393704" bottom="0.98425196850393704" header="0.51181102362204722" footer="0.51181102362204722"/>
  <pageSetup paperSize="8" scale="39" orientation="landscape" r:id="rId4"/>
  <headerFooter alignWithMargins="0"/>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U90"/>
  <sheetViews>
    <sheetView topLeftCell="B1" zoomScale="85" zoomScaleNormal="85" workbookViewId="0">
      <selection activeCell="K14" sqref="K14"/>
    </sheetView>
  </sheetViews>
  <sheetFormatPr defaultRowHeight="12.75"/>
  <cols>
    <col min="1" max="1" width="10.140625" bestFit="1" customWidth="1"/>
    <col min="2" max="3" width="36.28515625" customWidth="1"/>
    <col min="4" max="4" width="14.85546875" bestFit="1" customWidth="1"/>
    <col min="5" max="5" width="12.7109375" bestFit="1" customWidth="1"/>
    <col min="6" max="6" width="11.85546875" bestFit="1" customWidth="1"/>
    <col min="7" max="8" width="23.42578125" customWidth="1"/>
    <col min="9" max="9" width="13.85546875" customWidth="1"/>
  </cols>
  <sheetData>
    <row r="1" spans="1:16">
      <c r="B1" s="264" t="s">
        <v>239</v>
      </c>
      <c r="C1" s="63"/>
      <c r="D1" s="63"/>
      <c r="E1" s="63"/>
    </row>
    <row r="2" spans="1:16">
      <c r="A2" s="127"/>
      <c r="B2" s="127"/>
      <c r="C2" s="127"/>
      <c r="D2" s="127"/>
      <c r="E2" s="63"/>
    </row>
    <row r="3" spans="1:16">
      <c r="A3" s="63"/>
      <c r="B3" s="65" t="s">
        <v>255</v>
      </c>
      <c r="C3" s="65"/>
      <c r="D3" s="63"/>
      <c r="E3" s="63"/>
    </row>
    <row r="4" spans="1:16" ht="32.25" customHeight="1">
      <c r="A4" s="85"/>
      <c r="B4" s="85"/>
      <c r="C4" s="85"/>
      <c r="D4" s="85"/>
      <c r="E4" s="459"/>
      <c r="F4" s="459"/>
      <c r="G4" s="459"/>
      <c r="H4" s="459"/>
      <c r="O4" s="85"/>
      <c r="P4" s="85"/>
    </row>
    <row r="5" spans="1:16" ht="18.75" customHeight="1">
      <c r="A5" s="63"/>
      <c r="B5" s="518" t="s">
        <v>399</v>
      </c>
      <c r="C5" s="518" t="s">
        <v>400</v>
      </c>
      <c r="D5" s="518" t="s">
        <v>2</v>
      </c>
      <c r="E5" s="518" t="s">
        <v>401</v>
      </c>
      <c r="F5" s="518" t="s">
        <v>402</v>
      </c>
      <c r="G5" s="518" t="s">
        <v>403</v>
      </c>
      <c r="H5" s="518" t="s">
        <v>404</v>
      </c>
      <c r="O5" s="85"/>
      <c r="P5" s="85"/>
    </row>
    <row r="6" spans="1:16" ht="18.75" customHeight="1">
      <c r="A6" s="63"/>
      <c r="B6" s="637" t="s">
        <v>68</v>
      </c>
      <c r="C6" s="638" t="s">
        <v>405</v>
      </c>
      <c r="D6" s="638" t="s">
        <v>406</v>
      </c>
      <c r="E6" s="639">
        <v>0.14734999999999998</v>
      </c>
      <c r="F6" s="638">
        <v>0.1459</v>
      </c>
      <c r="G6" s="638">
        <v>6.9999999999999994E-5</v>
      </c>
      <c r="H6" s="638">
        <v>1.3799999999999999E-3</v>
      </c>
      <c r="M6" s="459"/>
      <c r="O6" s="85"/>
      <c r="P6" s="85"/>
    </row>
    <row r="7" spans="1:16" ht="18.75" customHeight="1">
      <c r="A7" s="63"/>
      <c r="B7" s="673" t="s">
        <v>407</v>
      </c>
      <c r="C7" s="638" t="s">
        <v>405</v>
      </c>
      <c r="D7" s="638" t="s">
        <v>406</v>
      </c>
      <c r="E7" s="639">
        <v>8.904999999999999E-2</v>
      </c>
      <c r="F7" s="638">
        <v>8.8209999999999997E-2</v>
      </c>
      <c r="G7" s="638">
        <v>1.0000000000000001E-5</v>
      </c>
      <c r="H7" s="638">
        <v>8.3000000000000001E-4</v>
      </c>
      <c r="O7" s="85"/>
      <c r="P7" s="85"/>
    </row>
    <row r="8" spans="1:16" ht="18.75" customHeight="1">
      <c r="A8" s="63"/>
      <c r="B8" s="674"/>
      <c r="C8" s="638" t="s">
        <v>292</v>
      </c>
      <c r="D8" s="638" t="s">
        <v>406</v>
      </c>
      <c r="E8" s="639">
        <v>8.7279999999999996E-2</v>
      </c>
      <c r="F8" s="638">
        <v>8.6449999999999999E-2</v>
      </c>
      <c r="G8" s="638">
        <v>1.0000000000000001E-5</v>
      </c>
      <c r="H8" s="638">
        <v>8.1999999999999998E-4</v>
      </c>
      <c r="O8" s="85"/>
      <c r="P8" s="85"/>
    </row>
    <row r="9" spans="1:16" ht="18.75" customHeight="1">
      <c r="A9" s="63"/>
      <c r="B9" s="675"/>
      <c r="C9" s="638" t="s">
        <v>293</v>
      </c>
      <c r="D9" s="638" t="s">
        <v>406</v>
      </c>
      <c r="E9" s="639">
        <v>0.13091000000000003</v>
      </c>
      <c r="F9" s="638">
        <v>0.12967000000000001</v>
      </c>
      <c r="G9" s="638">
        <v>1.0000000000000001E-5</v>
      </c>
      <c r="H9" s="638">
        <v>1.23E-3</v>
      </c>
      <c r="O9" s="85"/>
      <c r="P9" s="85"/>
    </row>
    <row r="10" spans="1:16" ht="18.75" customHeight="1">
      <c r="A10" s="63"/>
      <c r="B10" s="673" t="s">
        <v>408</v>
      </c>
      <c r="C10" s="638" t="s">
        <v>405</v>
      </c>
      <c r="D10" s="638" t="s">
        <v>406</v>
      </c>
      <c r="E10" s="639">
        <v>9.4640000000000002E-2</v>
      </c>
      <c r="F10" s="638">
        <v>9.3740000000000004E-2</v>
      </c>
      <c r="G10" s="638">
        <v>1.0000000000000001E-5</v>
      </c>
      <c r="H10" s="638">
        <v>8.8999999999999995E-4</v>
      </c>
      <c r="L10" s="12"/>
      <c r="O10" s="85"/>
      <c r="P10" s="85"/>
    </row>
    <row r="11" spans="1:16" ht="18.75" customHeight="1">
      <c r="A11" s="63"/>
      <c r="B11" s="674"/>
      <c r="C11" s="638" t="s">
        <v>292</v>
      </c>
      <c r="D11" s="638" t="s">
        <v>406</v>
      </c>
      <c r="E11" s="639">
        <v>7.2494809422232173E-2</v>
      </c>
      <c r="F11" s="638">
        <v>7.1809999999999999E-2</v>
      </c>
      <c r="G11" s="638">
        <v>4.8094222321698447E-6</v>
      </c>
      <c r="H11" s="638">
        <v>6.8000000000000005E-4</v>
      </c>
      <c r="O11" s="85"/>
      <c r="P11" s="85"/>
    </row>
    <row r="12" spans="1:16" ht="18.75" customHeight="1">
      <c r="A12" s="63"/>
      <c r="B12" s="674"/>
      <c r="C12" s="638" t="s">
        <v>294</v>
      </c>
      <c r="D12" s="638" t="s">
        <v>406</v>
      </c>
      <c r="E12" s="639">
        <v>0.11599</v>
      </c>
      <c r="F12" s="638">
        <v>0.11489000000000001</v>
      </c>
      <c r="G12" s="638">
        <v>1.0000000000000001E-5</v>
      </c>
      <c r="H12" s="638">
        <v>1.09E-3</v>
      </c>
      <c r="O12" s="85"/>
      <c r="P12" s="85"/>
    </row>
    <row r="13" spans="1:16" ht="18.75" customHeight="1">
      <c r="A13" s="63"/>
      <c r="B13" s="674"/>
      <c r="C13" s="638" t="s">
        <v>293</v>
      </c>
      <c r="D13" s="638" t="s">
        <v>406</v>
      </c>
      <c r="E13" s="639">
        <v>0.21022000000000002</v>
      </c>
      <c r="F13" s="638">
        <v>0.20824000000000001</v>
      </c>
      <c r="G13" s="638">
        <v>1.0000000000000001E-5</v>
      </c>
      <c r="H13" s="638">
        <v>1.97E-3</v>
      </c>
      <c r="O13" s="85"/>
      <c r="P13" s="85"/>
    </row>
    <row r="14" spans="1:16" ht="18.75" customHeight="1">
      <c r="A14" s="63"/>
      <c r="B14" s="675"/>
      <c r="C14" s="638" t="s">
        <v>295</v>
      </c>
      <c r="D14" s="638" t="s">
        <v>406</v>
      </c>
      <c r="E14" s="639">
        <v>0.28996</v>
      </c>
      <c r="F14" s="638">
        <v>0.28721999999999998</v>
      </c>
      <c r="G14" s="638">
        <v>2.0000000000000002E-5</v>
      </c>
      <c r="H14" s="638">
        <v>2.7200000000000002E-3</v>
      </c>
      <c r="O14" s="85"/>
      <c r="P14" s="85"/>
    </row>
    <row r="15" spans="1:16" ht="45" customHeight="1">
      <c r="A15" s="63"/>
      <c r="B15" s="459"/>
      <c r="C15" s="459"/>
      <c r="D15" s="459"/>
      <c r="E15" s="63"/>
      <c r="F15" s="234"/>
      <c r="O15" s="85"/>
      <c r="P15" s="85"/>
    </row>
    <row r="16" spans="1:16">
      <c r="A16" s="63"/>
      <c r="B16" s="459"/>
      <c r="C16" s="459"/>
      <c r="D16" s="459"/>
      <c r="E16" s="301"/>
      <c r="F16" s="234"/>
      <c r="O16" s="184"/>
      <c r="P16" s="184"/>
    </row>
    <row r="17" spans="1:16" ht="29.25" customHeight="1">
      <c r="A17" s="63"/>
      <c r="B17" s="459"/>
      <c r="C17" s="459"/>
      <c r="D17" s="459"/>
      <c r="E17" s="63"/>
      <c r="F17" s="234"/>
      <c r="G17" s="63"/>
      <c r="J17" s="85"/>
      <c r="K17" s="85"/>
      <c r="L17" s="85"/>
      <c r="M17" s="85"/>
      <c r="N17" s="85"/>
      <c r="O17" s="85"/>
      <c r="P17" s="85"/>
    </row>
    <row r="18" spans="1:16" ht="27" customHeight="1">
      <c r="A18" s="63"/>
      <c r="B18" s="459"/>
      <c r="C18" s="459"/>
      <c r="D18" s="459"/>
      <c r="E18" s="63"/>
      <c r="F18" s="234"/>
    </row>
    <row r="19" spans="1:16" ht="30" customHeight="1">
      <c r="A19" s="63"/>
      <c r="B19" s="459"/>
      <c r="C19" s="459"/>
      <c r="D19" s="459"/>
      <c r="E19" s="63"/>
      <c r="F19" s="234"/>
    </row>
    <row r="20" spans="1:16">
      <c r="A20" s="63"/>
      <c r="B20" s="459"/>
      <c r="C20" s="459"/>
      <c r="D20" s="459"/>
      <c r="E20" s="63"/>
      <c r="F20" s="234"/>
    </row>
    <row r="21" spans="1:16">
      <c r="A21" s="63"/>
      <c r="B21" s="459"/>
      <c r="C21" s="459"/>
      <c r="D21" s="459"/>
      <c r="E21" s="63"/>
      <c r="F21" s="234"/>
    </row>
    <row r="22" spans="1:16">
      <c r="A22" s="63"/>
      <c r="B22" s="459"/>
      <c r="C22" s="459"/>
      <c r="D22" s="459"/>
      <c r="E22" s="63"/>
    </row>
    <row r="23" spans="1:16">
      <c r="A23" s="63"/>
      <c r="B23" s="459"/>
      <c r="C23" s="459"/>
      <c r="D23" s="459"/>
      <c r="E23" s="63"/>
    </row>
    <row r="24" spans="1:16">
      <c r="A24" s="63"/>
      <c r="B24" s="87"/>
      <c r="C24" s="87"/>
      <c r="D24" s="88"/>
      <c r="E24" s="63"/>
    </row>
    <row r="25" spans="1:16">
      <c r="A25" s="63"/>
      <c r="B25" s="87"/>
      <c r="C25" s="87"/>
      <c r="D25" s="88"/>
    </row>
    <row r="26" spans="1:16">
      <c r="A26" s="63"/>
      <c r="B26" s="87"/>
      <c r="C26" s="87"/>
      <c r="D26" s="88"/>
    </row>
    <row r="27" spans="1:16">
      <c r="A27" s="63"/>
      <c r="B27" s="87"/>
      <c r="C27" s="87"/>
      <c r="D27" s="88"/>
    </row>
    <row r="28" spans="1:16">
      <c r="A28" s="63"/>
      <c r="B28" s="87"/>
      <c r="C28" s="87"/>
      <c r="D28" s="88"/>
    </row>
    <row r="29" spans="1:16">
      <c r="A29" s="63"/>
      <c r="B29" s="87"/>
      <c r="C29" s="87"/>
      <c r="D29" s="88"/>
    </row>
    <row r="30" spans="1:16" ht="15">
      <c r="B30" s="262"/>
      <c r="C30" s="262"/>
      <c r="D30" s="262"/>
    </row>
    <row r="31" spans="1:16" ht="12.75" customHeight="1">
      <c r="B31" s="262"/>
      <c r="C31" s="262"/>
      <c r="D31" s="262"/>
    </row>
    <row r="32" spans="1:16" ht="12.75" customHeight="1">
      <c r="E32" s="150"/>
      <c r="F32" s="152"/>
      <c r="G32" s="149"/>
      <c r="H32" s="149"/>
    </row>
    <row r="33" spans="5:21">
      <c r="E33" s="150"/>
      <c r="F33" s="152"/>
      <c r="G33" s="149"/>
      <c r="H33" s="149"/>
    </row>
    <row r="34" spans="5:21">
      <c r="E34" s="150"/>
      <c r="F34" s="150"/>
      <c r="G34" s="150"/>
      <c r="H34" s="150"/>
    </row>
    <row r="35" spans="5:21" ht="12.75" customHeight="1">
      <c r="E35" s="85"/>
      <c r="F35" s="85"/>
      <c r="G35" s="151"/>
      <c r="H35" s="151"/>
      <c r="I35" s="85"/>
      <c r="J35" s="85"/>
    </row>
    <row r="36" spans="5:21" ht="12.75" customHeight="1">
      <c r="E36" s="85"/>
      <c r="F36" s="85"/>
      <c r="G36" s="151"/>
      <c r="H36" s="151"/>
    </row>
    <row r="37" spans="5:21">
      <c r="E37" s="85"/>
      <c r="F37" s="85"/>
      <c r="G37" s="151"/>
      <c r="H37" s="151"/>
      <c r="I37" s="149"/>
      <c r="J37" s="149"/>
      <c r="K37" s="149"/>
      <c r="L37" s="149"/>
      <c r="M37" s="149"/>
      <c r="N37" s="149"/>
      <c r="O37" s="149"/>
      <c r="P37" s="149"/>
      <c r="Q37" s="149"/>
      <c r="R37" s="149"/>
      <c r="S37" s="149"/>
      <c r="T37" s="149"/>
      <c r="U37" s="81"/>
    </row>
    <row r="38" spans="5:21">
      <c r="E38" s="85"/>
      <c r="F38" s="85"/>
      <c r="G38" s="151"/>
      <c r="H38" s="151"/>
      <c r="I38" s="149"/>
      <c r="J38" s="149"/>
      <c r="K38" s="149"/>
      <c r="L38" s="149"/>
      <c r="M38" s="149"/>
      <c r="N38" s="149"/>
      <c r="O38" s="149"/>
      <c r="P38" s="149"/>
      <c r="Q38" s="149"/>
      <c r="R38" s="149"/>
      <c r="S38" s="149"/>
      <c r="T38" s="149"/>
      <c r="U38" s="81"/>
    </row>
    <row r="39" spans="5:21">
      <c r="E39" s="85"/>
      <c r="F39" s="85"/>
      <c r="G39" s="151"/>
      <c r="H39" s="151"/>
      <c r="I39" s="150"/>
      <c r="J39" s="150"/>
      <c r="K39" s="150"/>
      <c r="L39" s="150"/>
      <c r="M39" s="150"/>
      <c r="N39" s="150"/>
      <c r="O39" s="150"/>
      <c r="P39" s="150"/>
      <c r="Q39" s="150"/>
      <c r="R39" s="150"/>
      <c r="S39" s="150"/>
      <c r="T39" s="150"/>
      <c r="U39" s="81"/>
    </row>
    <row r="40" spans="5:21" ht="12.75" customHeight="1">
      <c r="G40" s="148"/>
      <c r="H40" s="148"/>
      <c r="I40" s="151"/>
      <c r="J40" s="151"/>
      <c r="K40" s="151"/>
      <c r="L40" s="151"/>
      <c r="M40" s="151"/>
      <c r="N40" s="151"/>
      <c r="O40" s="151"/>
      <c r="P40" s="151"/>
      <c r="Q40" s="151"/>
      <c r="R40" s="67"/>
      <c r="S40" s="67"/>
      <c r="T40" s="67"/>
      <c r="U40" s="81"/>
    </row>
    <row r="41" spans="5:21">
      <c r="G41" s="147"/>
      <c r="H41" s="147"/>
      <c r="I41" s="151"/>
      <c r="J41" s="151"/>
      <c r="K41" s="151"/>
      <c r="L41" s="151"/>
      <c r="M41" s="151"/>
      <c r="N41" s="151"/>
      <c r="O41" s="151"/>
      <c r="P41" s="151"/>
      <c r="Q41" s="151"/>
      <c r="R41" s="67"/>
      <c r="S41" s="67"/>
      <c r="T41" s="67"/>
      <c r="U41" s="81"/>
    </row>
    <row r="42" spans="5:21">
      <c r="I42" s="151"/>
      <c r="J42" s="151"/>
      <c r="K42" s="151"/>
      <c r="L42" s="151"/>
      <c r="M42" s="151"/>
      <c r="N42" s="151"/>
      <c r="O42" s="151"/>
      <c r="P42" s="151"/>
      <c r="Q42" s="151"/>
      <c r="R42" s="67"/>
      <c r="S42" s="67"/>
      <c r="T42" s="67"/>
      <c r="U42" s="81"/>
    </row>
    <row r="43" spans="5:21">
      <c r="I43" s="151"/>
      <c r="J43" s="151"/>
      <c r="K43" s="151"/>
      <c r="L43" s="151"/>
      <c r="M43" s="151"/>
      <c r="N43" s="151"/>
      <c r="O43" s="151"/>
      <c r="P43" s="151"/>
      <c r="Q43" s="151"/>
      <c r="R43" s="67"/>
      <c r="S43" s="67"/>
      <c r="T43" s="67"/>
      <c r="U43" s="81"/>
    </row>
    <row r="44" spans="5:21">
      <c r="I44" s="151"/>
      <c r="J44" s="151"/>
      <c r="K44" s="151"/>
      <c r="L44" s="151"/>
      <c r="M44" s="151"/>
      <c r="N44" s="151"/>
      <c r="O44" s="151"/>
      <c r="P44" s="151"/>
      <c r="Q44" s="151"/>
      <c r="R44" s="67"/>
      <c r="S44" s="67"/>
      <c r="T44" s="67"/>
      <c r="U44" s="81"/>
    </row>
    <row r="45" spans="5:21">
      <c r="I45" s="148"/>
      <c r="J45" s="148"/>
      <c r="K45" s="148"/>
      <c r="L45" s="148"/>
      <c r="M45" s="148"/>
      <c r="N45" s="148"/>
      <c r="O45" s="148"/>
      <c r="P45" s="148"/>
      <c r="Q45" s="148"/>
      <c r="R45" s="81"/>
      <c r="S45" s="81"/>
      <c r="T45" s="81"/>
      <c r="U45" s="81"/>
    </row>
    <row r="46" spans="5:21">
      <c r="I46" s="147"/>
      <c r="J46" s="147"/>
      <c r="K46" s="147"/>
      <c r="L46" s="147"/>
      <c r="M46" s="147"/>
      <c r="N46" s="147"/>
      <c r="O46" s="147"/>
      <c r="P46" s="147"/>
      <c r="Q46" s="147"/>
      <c r="R46" s="81"/>
      <c r="S46" s="81"/>
      <c r="T46" s="81"/>
      <c r="U46" s="81"/>
    </row>
    <row r="49" spans="2:4">
      <c r="B49" s="65"/>
    </row>
    <row r="50" spans="2:4">
      <c r="B50" s="459"/>
      <c r="C50" s="459"/>
      <c r="D50" s="459"/>
    </row>
    <row r="51" spans="2:4">
      <c r="B51" s="459"/>
      <c r="C51" s="459"/>
      <c r="D51" s="459"/>
    </row>
    <row r="52" spans="2:4">
      <c r="B52" s="459"/>
      <c r="C52" s="459"/>
      <c r="D52" s="459"/>
    </row>
    <row r="53" spans="2:4">
      <c r="B53" s="459"/>
      <c r="C53" s="459"/>
      <c r="D53" s="459"/>
    </row>
    <row r="54" spans="2:4">
      <c r="B54" s="459"/>
      <c r="C54" s="459"/>
      <c r="D54" s="459"/>
    </row>
    <row r="55" spans="2:4">
      <c r="B55" s="459"/>
      <c r="C55" s="459"/>
      <c r="D55" s="459"/>
    </row>
    <row r="56" spans="2:4">
      <c r="B56" s="459"/>
      <c r="C56" s="459"/>
      <c r="D56" s="459"/>
    </row>
    <row r="57" spans="2:4">
      <c r="B57" s="459"/>
      <c r="C57" s="459"/>
      <c r="D57" s="459"/>
    </row>
    <row r="58" spans="2:4">
      <c r="B58" s="459"/>
      <c r="C58" s="459"/>
      <c r="D58" s="459"/>
    </row>
    <row r="59" spans="2:4">
      <c r="B59" s="459"/>
      <c r="C59" s="459"/>
      <c r="D59" s="459"/>
    </row>
    <row r="60" spans="2:4">
      <c r="B60" s="459"/>
      <c r="C60" s="459"/>
      <c r="D60" s="459"/>
    </row>
    <row r="61" spans="2:4">
      <c r="B61" s="459"/>
      <c r="C61" s="459"/>
      <c r="D61" s="459"/>
    </row>
    <row r="62" spans="2:4">
      <c r="B62" s="459"/>
      <c r="C62" s="459"/>
      <c r="D62" s="459"/>
    </row>
    <row r="63" spans="2:4">
      <c r="B63" s="459"/>
      <c r="C63" s="459"/>
      <c r="D63" s="459"/>
    </row>
    <row r="64" spans="2:4">
      <c r="B64" s="459"/>
      <c r="C64" s="459"/>
      <c r="D64" s="459"/>
    </row>
    <row r="65" spans="2:4">
      <c r="B65" s="459"/>
      <c r="C65" s="459"/>
      <c r="D65" s="459"/>
    </row>
    <row r="66" spans="2:4">
      <c r="B66" s="459"/>
      <c r="C66" s="459"/>
      <c r="D66" s="459"/>
    </row>
    <row r="67" spans="2:4">
      <c r="B67" s="459"/>
      <c r="C67" s="459"/>
      <c r="D67" s="459"/>
    </row>
    <row r="68" spans="2:4">
      <c r="B68" s="459"/>
      <c r="C68" s="459"/>
      <c r="D68" s="459"/>
    </row>
    <row r="69" spans="2:4">
      <c r="B69" s="459"/>
      <c r="C69" s="459"/>
      <c r="D69" s="459"/>
    </row>
    <row r="70" spans="2:4">
      <c r="B70" s="459"/>
      <c r="C70" s="459"/>
      <c r="D70" s="459"/>
    </row>
    <row r="71" spans="2:4">
      <c r="B71" s="459"/>
      <c r="C71" s="459"/>
      <c r="D71" s="459"/>
    </row>
    <row r="72" spans="2:4">
      <c r="B72" s="459"/>
      <c r="C72" s="459"/>
      <c r="D72" s="459"/>
    </row>
    <row r="73" spans="2:4">
      <c r="B73" s="459"/>
      <c r="C73" s="459"/>
      <c r="D73" s="459"/>
    </row>
    <row r="74" spans="2:4">
      <c r="B74" s="459"/>
      <c r="C74" s="459"/>
      <c r="D74" s="459"/>
    </row>
    <row r="75" spans="2:4">
      <c r="B75" s="459"/>
      <c r="C75" s="459"/>
      <c r="D75" s="459"/>
    </row>
    <row r="76" spans="2:4">
      <c r="B76" s="459"/>
      <c r="C76" s="459"/>
      <c r="D76" s="459"/>
    </row>
    <row r="77" spans="2:4">
      <c r="B77" s="459"/>
      <c r="C77" s="459"/>
      <c r="D77" s="459"/>
    </row>
    <row r="78" spans="2:4">
      <c r="B78" s="459"/>
      <c r="C78" s="459"/>
      <c r="D78" s="459"/>
    </row>
    <row r="79" spans="2:4">
      <c r="B79" s="459"/>
      <c r="C79" s="459"/>
      <c r="D79" s="459"/>
    </row>
    <row r="80" spans="2:4">
      <c r="B80" s="459"/>
      <c r="C80" s="459"/>
      <c r="D80" s="459"/>
    </row>
    <row r="81" spans="2:4">
      <c r="B81" s="459"/>
      <c r="C81" s="459"/>
      <c r="D81" s="459"/>
    </row>
    <row r="82" spans="2:4">
      <c r="B82" s="459"/>
      <c r="C82" s="459"/>
      <c r="D82" s="459"/>
    </row>
    <row r="83" spans="2:4">
      <c r="B83" s="459"/>
      <c r="C83" s="459"/>
      <c r="D83" s="459"/>
    </row>
    <row r="84" spans="2:4">
      <c r="B84" s="459"/>
      <c r="C84" s="459"/>
      <c r="D84" s="459"/>
    </row>
    <row r="85" spans="2:4">
      <c r="B85" s="459"/>
      <c r="C85" s="459"/>
      <c r="D85" s="459"/>
    </row>
    <row r="86" spans="2:4">
      <c r="B86" s="459"/>
      <c r="C86" s="459"/>
      <c r="D86" s="459"/>
    </row>
    <row r="87" spans="2:4">
      <c r="B87" s="459"/>
      <c r="C87" s="459"/>
      <c r="D87" s="459"/>
    </row>
    <row r="88" spans="2:4">
      <c r="B88" s="459"/>
      <c r="C88" s="459"/>
      <c r="D88" s="459"/>
    </row>
    <row r="89" spans="2:4">
      <c r="B89" s="459"/>
      <c r="C89" s="459"/>
      <c r="D89" s="459"/>
    </row>
    <row r="90" spans="2:4">
      <c r="B90" s="459"/>
      <c r="C90" s="459"/>
      <c r="D90" s="459"/>
    </row>
  </sheetData>
  <mergeCells count="2">
    <mergeCell ref="B10:B14"/>
    <mergeCell ref="B7:B9"/>
  </mergeCells>
  <pageMargins left="0.70866141732283472" right="0.70866141732283472" top="0.74803149606299213" bottom="0.74803149606299213" header="0.31496062992125984" footer="0.31496062992125984"/>
  <pageSetup paperSize="8" scale="5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L85"/>
  <sheetViews>
    <sheetView zoomScale="80" zoomScaleNormal="80" workbookViewId="0">
      <selection activeCell="F35" sqref="F35"/>
    </sheetView>
  </sheetViews>
  <sheetFormatPr defaultColWidth="9.140625" defaultRowHeight="12.75"/>
  <cols>
    <col min="1" max="1" width="9.140625" style="3"/>
    <col min="2" max="2" width="28.28515625" style="3" customWidth="1"/>
    <col min="3" max="3" width="20" style="15" customWidth="1"/>
    <col min="4" max="4" width="13.42578125" style="16" bestFit="1" customWidth="1"/>
    <col min="5" max="5" width="8.85546875" style="3" hidden="1" customWidth="1"/>
    <col min="6" max="6" width="55.5703125" style="3" customWidth="1"/>
    <col min="7" max="7" width="13.28515625" style="3" customWidth="1"/>
    <col min="8" max="8" width="78.5703125" style="3" customWidth="1"/>
    <col min="9" max="9" width="17.85546875" style="3" bestFit="1" customWidth="1"/>
    <col min="10" max="16384" width="9.140625" style="3"/>
  </cols>
  <sheetData>
    <row r="1" spans="2:8">
      <c r="B1" s="265" t="s">
        <v>240</v>
      </c>
    </row>
    <row r="3" spans="2:8" ht="13.9" customHeight="1">
      <c r="B3" s="4"/>
      <c r="D3" s="17"/>
      <c r="E3" s="4"/>
      <c r="F3" s="4"/>
    </row>
    <row r="4" spans="2:8" ht="13.9" customHeight="1" thickBot="1">
      <c r="B4" s="128" t="s">
        <v>429</v>
      </c>
      <c r="D4" s="17"/>
      <c r="E4" s="4"/>
      <c r="F4" s="4"/>
      <c r="H4" s="128"/>
    </row>
    <row r="5" spans="2:8" ht="53.25" thickBot="1">
      <c r="B5" s="18" t="s">
        <v>72</v>
      </c>
      <c r="C5" s="19" t="s">
        <v>73</v>
      </c>
      <c r="D5" s="20" t="s">
        <v>275</v>
      </c>
      <c r="E5" s="21" t="s">
        <v>74</v>
      </c>
      <c r="F5" s="22" t="s">
        <v>75</v>
      </c>
      <c r="H5" s="23"/>
    </row>
    <row r="6" spans="2:8" ht="13.5" customHeight="1" thickBot="1">
      <c r="B6" s="676" t="s">
        <v>76</v>
      </c>
      <c r="C6" s="677"/>
      <c r="D6" s="678"/>
      <c r="E6" s="677"/>
      <c r="F6" s="679"/>
    </row>
    <row r="7" spans="2:8">
      <c r="B7" s="56" t="s">
        <v>77</v>
      </c>
      <c r="C7" s="57" t="s">
        <v>78</v>
      </c>
      <c r="D7" s="270">
        <f>0.4*0.5*0.5*(16/12)*0.9*25</f>
        <v>3</v>
      </c>
      <c r="E7" s="58">
        <v>0.12</v>
      </c>
      <c r="F7" s="271" t="s">
        <v>425</v>
      </c>
      <c r="H7" s="12"/>
    </row>
    <row r="8" spans="2:8" ht="15">
      <c r="B8" s="59" t="s">
        <v>79</v>
      </c>
      <c r="C8" s="57" t="s">
        <v>78</v>
      </c>
      <c r="D8" s="279">
        <f>0.15*0.5*0.5*(16/12)*0.9*25</f>
        <v>1.125</v>
      </c>
      <c r="E8" s="60">
        <v>4.4999999999999998E-2</v>
      </c>
      <c r="F8" s="271" t="s">
        <v>314</v>
      </c>
      <c r="H8" s="131"/>
    </row>
    <row r="9" spans="2:8" ht="13.5" thickBot="1">
      <c r="B9" s="61" t="s">
        <v>21</v>
      </c>
      <c r="C9" s="57" t="s">
        <v>78</v>
      </c>
      <c r="D9" s="272">
        <f>0.43*0.5*0.5*(16/12)*0.9*25</f>
        <v>3.2249999999999992</v>
      </c>
      <c r="E9" s="62">
        <v>0.09</v>
      </c>
      <c r="F9" s="271" t="s">
        <v>424</v>
      </c>
      <c r="H9" s="219"/>
    </row>
    <row r="10" spans="2:8" ht="13.5" customHeight="1" thickBot="1">
      <c r="B10" s="680" t="s">
        <v>80</v>
      </c>
      <c r="C10" s="681"/>
      <c r="D10" s="682"/>
      <c r="E10" s="681"/>
      <c r="F10" s="683"/>
      <c r="H10" s="203"/>
    </row>
    <row r="11" spans="2:8">
      <c r="B11" s="39" t="s">
        <v>77</v>
      </c>
      <c r="C11" s="40" t="s">
        <v>78</v>
      </c>
      <c r="D11" s="273">
        <f>0.4*0.5*0.5*(16/12)*(1-B24)*0.9*25</f>
        <v>1.1827998728897633</v>
      </c>
      <c r="E11" s="41">
        <v>7.3999999999999996E-2</v>
      </c>
      <c r="F11" s="308" t="s">
        <v>433</v>
      </c>
      <c r="H11" s="133"/>
    </row>
    <row r="12" spans="2:8">
      <c r="B12" s="42" t="s">
        <v>79</v>
      </c>
      <c r="C12" s="46" t="s">
        <v>78</v>
      </c>
      <c r="D12" s="273">
        <f>0.15*0.5*0.5*(16/12)*(1-B24)*0.9*25</f>
        <v>0.44354995233366123</v>
      </c>
      <c r="E12" s="43">
        <v>2.8000000000000001E-2</v>
      </c>
      <c r="F12" s="308" t="s">
        <v>434</v>
      </c>
      <c r="H12" s="133"/>
    </row>
    <row r="13" spans="2:8" ht="13.5" thickBot="1">
      <c r="B13" s="44" t="s">
        <v>21</v>
      </c>
      <c r="C13" s="47" t="s">
        <v>78</v>
      </c>
      <c r="D13" s="274">
        <f>0.43*0.5*0.5*(16/12)*(1-B24)*0.9*25</f>
        <v>1.2715098633564954</v>
      </c>
      <c r="E13" s="45">
        <v>5.5E-2</v>
      </c>
      <c r="F13" s="308" t="s">
        <v>435</v>
      </c>
      <c r="H13" s="133"/>
    </row>
    <row r="14" spans="2:8" ht="13.5" customHeight="1" thickBot="1">
      <c r="B14" s="684" t="s">
        <v>81</v>
      </c>
      <c r="C14" s="685"/>
      <c r="D14" s="685"/>
      <c r="E14" s="678"/>
      <c r="F14" s="686"/>
    </row>
    <row r="15" spans="2:8">
      <c r="B15" s="174" t="s">
        <v>82</v>
      </c>
      <c r="C15" s="175" t="s">
        <v>78</v>
      </c>
      <c r="D15" s="270">
        <f>F24*0.9*25</f>
        <v>1.1250000000000002</v>
      </c>
      <c r="E15" s="176" t="s">
        <v>83</v>
      </c>
      <c r="F15" s="304" t="s">
        <v>315</v>
      </c>
      <c r="G15" s="167"/>
    </row>
    <row r="16" spans="2:8" ht="26.25" thickBot="1">
      <c r="B16" s="53" t="s">
        <v>84</v>
      </c>
      <c r="C16" s="54" t="s">
        <v>78</v>
      </c>
      <c r="D16" s="272">
        <f>((D28*0.4)+(D29*0.15)+(0*0.3))*0.5*0.5*(16/12)*0.9*25</f>
        <v>1.8418687500000002</v>
      </c>
      <c r="E16" s="55"/>
      <c r="F16" s="309" t="s">
        <v>316</v>
      </c>
    </row>
    <row r="17" spans="2:12" ht="13.5" customHeight="1" thickBot="1">
      <c r="B17" s="687" t="s">
        <v>85</v>
      </c>
      <c r="C17" s="688"/>
      <c r="D17" s="688"/>
      <c r="E17" s="688"/>
      <c r="F17" s="689"/>
    </row>
    <row r="18" spans="2:12">
      <c r="B18" s="48" t="s">
        <v>82</v>
      </c>
      <c r="C18" s="49" t="s">
        <v>78</v>
      </c>
      <c r="D18" s="275">
        <f>F24*(1-B24)*0.9*25</f>
        <v>0.44354995233366135</v>
      </c>
      <c r="E18" s="51" t="s">
        <v>86</v>
      </c>
      <c r="F18" s="310" t="s">
        <v>436</v>
      </c>
      <c r="H18" s="37"/>
    </row>
    <row r="19" spans="2:12" ht="26.25" thickBot="1">
      <c r="B19" s="50" t="s">
        <v>84</v>
      </c>
      <c r="C19" s="47" t="s">
        <v>78</v>
      </c>
      <c r="D19" s="274">
        <f>((0.536*0.4)+(0.208*0.15)+(0*0.3))*0.5*0.5*(16/12)*(1-B24)*(1-0.1)*25</f>
        <v>0.72623912195431473</v>
      </c>
      <c r="E19" s="52"/>
      <c r="F19" s="311" t="s">
        <v>437</v>
      </c>
    </row>
    <row r="20" spans="2:12">
      <c r="H20" s="23"/>
    </row>
    <row r="22" spans="2:12" ht="13.5" thickBot="1">
      <c r="B22" s="24" t="s">
        <v>276</v>
      </c>
      <c r="C22" s="25"/>
      <c r="D22" s="26"/>
      <c r="E22" s="24"/>
      <c r="F22" s="27"/>
      <c r="H22" s="28"/>
      <c r="I22" s="29"/>
      <c r="J22" s="30"/>
      <c r="K22" s="31"/>
      <c r="L22" s="31"/>
    </row>
    <row r="23" spans="2:12" ht="79.5">
      <c r="B23" s="129" t="s">
        <v>241</v>
      </c>
      <c r="C23" s="302" t="s">
        <v>272</v>
      </c>
      <c r="D23" s="156" t="s">
        <v>273</v>
      </c>
      <c r="E23" s="13"/>
      <c r="F23" s="14" t="s">
        <v>274</v>
      </c>
      <c r="H23" s="32"/>
      <c r="I23" s="36"/>
      <c r="J23" s="34"/>
      <c r="K23" s="35"/>
      <c r="L23" s="35"/>
    </row>
    <row r="24" spans="2:12" ht="15.75" thickBot="1">
      <c r="B24" s="276">
        <f>C24/D24</f>
        <v>0.60573337570341224</v>
      </c>
      <c r="C24" s="519">
        <v>51.683527809712338</v>
      </c>
      <c r="D24" s="520">
        <v>85.323889821482055</v>
      </c>
      <c r="E24" s="277"/>
      <c r="F24" s="521">
        <v>0.05</v>
      </c>
      <c r="H24" s="232"/>
      <c r="I24" s="233"/>
      <c r="J24" s="34"/>
      <c r="K24" s="35"/>
      <c r="L24" s="35"/>
    </row>
    <row r="25" spans="2:12">
      <c r="H25" s="32"/>
      <c r="I25" s="15"/>
      <c r="J25" s="34"/>
      <c r="K25" s="35"/>
      <c r="L25" s="35"/>
    </row>
    <row r="26" spans="2:12" ht="13.5" thickBot="1">
      <c r="H26" s="32"/>
      <c r="I26" s="15"/>
      <c r="J26" s="34"/>
      <c r="K26" s="35"/>
      <c r="L26" s="35"/>
    </row>
    <row r="27" spans="2:12">
      <c r="B27" s="168" t="s">
        <v>69</v>
      </c>
      <c r="C27" s="169"/>
      <c r="D27" s="170"/>
      <c r="H27" s="32"/>
      <c r="I27" s="33"/>
      <c r="J27" s="34"/>
      <c r="K27" s="35"/>
      <c r="L27" s="35"/>
    </row>
    <row r="28" spans="2:12" ht="14.25">
      <c r="B28" s="171"/>
      <c r="C28" s="173" t="s">
        <v>70</v>
      </c>
      <c r="D28" s="278">
        <v>0.53605000000000003</v>
      </c>
      <c r="E28" s="4"/>
      <c r="F28" s="4"/>
      <c r="H28" s="29"/>
      <c r="I28" s="29"/>
      <c r="J28" s="30"/>
      <c r="K28" s="31"/>
      <c r="L28" s="31"/>
    </row>
    <row r="29" spans="2:12">
      <c r="B29" s="38"/>
      <c r="C29" s="173" t="s">
        <v>71</v>
      </c>
      <c r="D29" s="278">
        <v>0.20775000000000002</v>
      </c>
      <c r="E29" s="4"/>
      <c r="F29" s="4"/>
      <c r="H29" s="28"/>
      <c r="I29" s="29"/>
      <c r="J29" s="30"/>
      <c r="K29" s="31"/>
      <c r="L29" s="31"/>
    </row>
    <row r="30" spans="2:12" ht="13.5" thickBot="1">
      <c r="B30" s="172"/>
      <c r="C30" s="6"/>
      <c r="D30" s="7"/>
      <c r="H30" s="32"/>
      <c r="I30" s="36"/>
      <c r="J30" s="34"/>
      <c r="K30" s="35"/>
      <c r="L30" s="35"/>
    </row>
    <row r="31" spans="2:12">
      <c r="C31" s="3"/>
      <c r="D31" s="3"/>
      <c r="H31" s="32"/>
      <c r="I31" s="36"/>
      <c r="J31" s="34"/>
      <c r="K31" s="35"/>
      <c r="L31" s="35"/>
    </row>
    <row r="32" spans="2:12">
      <c r="C32" s="3"/>
    </row>
    <row r="33" spans="2:5">
      <c r="C33" s="3"/>
      <c r="D33" s="3"/>
    </row>
    <row r="34" spans="2:5">
      <c r="C34" s="3"/>
      <c r="D34" s="3"/>
    </row>
    <row r="35" spans="2:5">
      <c r="B35" s="65"/>
      <c r="C35"/>
      <c r="D35"/>
      <c r="E35"/>
    </row>
    <row r="36" spans="2:5">
      <c r="B36"/>
      <c r="C36"/>
      <c r="D36"/>
      <c r="E36"/>
    </row>
    <row r="37" spans="2:5">
      <c r="C37" s="3"/>
      <c r="D37" s="3"/>
    </row>
    <row r="38" spans="2:5">
      <c r="C38" s="3"/>
      <c r="D38" s="3"/>
    </row>
    <row r="39" spans="2:5">
      <c r="B39" s="65"/>
      <c r="C39" s="307"/>
      <c r="D39" s="307"/>
      <c r="E39" s="307"/>
    </row>
    <row r="40" spans="2:5">
      <c r="B40" s="307"/>
      <c r="C40" s="307"/>
      <c r="D40" s="307"/>
      <c r="E40" s="307"/>
    </row>
    <row r="41" spans="2:5">
      <c r="C41" s="3"/>
      <c r="D41" s="3"/>
    </row>
    <row r="42" spans="2:5">
      <c r="C42" s="3"/>
      <c r="D42" s="3"/>
    </row>
    <row r="43" spans="2:5">
      <c r="B43" s="65"/>
      <c r="C43" s="307"/>
      <c r="D43" s="307"/>
      <c r="E43" s="307"/>
    </row>
    <row r="44" spans="2:5">
      <c r="B44" s="307"/>
      <c r="C44" s="307"/>
      <c r="D44" s="307"/>
      <c r="E44" s="307"/>
    </row>
    <row r="45" spans="2:5">
      <c r="C45" s="3"/>
      <c r="D45" s="3"/>
    </row>
    <row r="46" spans="2:5">
      <c r="C46" s="3"/>
      <c r="D46" s="3"/>
    </row>
    <row r="47" spans="2:5">
      <c r="B47" s="65"/>
      <c r="C47" s="307"/>
      <c r="D47" s="307"/>
      <c r="E47" s="307"/>
    </row>
    <row r="48" spans="2:5">
      <c r="B48" s="307"/>
      <c r="C48" s="307"/>
      <c r="D48" s="307"/>
      <c r="E48" s="307"/>
    </row>
    <row r="49" spans="2:5">
      <c r="C49" s="3"/>
      <c r="D49" s="3"/>
    </row>
    <row r="50" spans="2:5" ht="52.5" customHeight="1">
      <c r="C50" s="3"/>
      <c r="D50" s="3"/>
    </row>
    <row r="51" spans="2:5" ht="13.5" customHeight="1">
      <c r="B51" s="65"/>
      <c r="C51" s="307"/>
      <c r="D51" s="307"/>
      <c r="E51" s="307"/>
    </row>
    <row r="52" spans="2:5">
      <c r="B52" s="307"/>
      <c r="C52" s="307"/>
      <c r="D52" s="307"/>
      <c r="E52" s="307"/>
    </row>
    <row r="53" spans="2:5">
      <c r="C53" s="3"/>
      <c r="D53" s="3"/>
    </row>
    <row r="54" spans="2:5" ht="13.5" customHeight="1">
      <c r="C54" s="3"/>
      <c r="D54" s="3"/>
    </row>
    <row r="55" spans="2:5" ht="13.5" customHeight="1">
      <c r="B55" s="65"/>
      <c r="C55" s="307"/>
      <c r="D55" s="307"/>
      <c r="E55" s="307"/>
    </row>
    <row r="56" spans="2:5">
      <c r="B56" s="307"/>
      <c r="C56" s="307"/>
      <c r="D56" s="307"/>
      <c r="E56" s="307"/>
    </row>
    <row r="57" spans="2:5">
      <c r="C57" s="3"/>
      <c r="D57" s="3"/>
    </row>
    <row r="58" spans="2:5" ht="13.5" customHeight="1">
      <c r="C58" s="3"/>
      <c r="D58" s="3"/>
    </row>
    <row r="59" spans="2:5" ht="13.5" customHeight="1">
      <c r="B59" s="65"/>
      <c r="C59" s="307"/>
      <c r="D59" s="307"/>
      <c r="E59" s="307"/>
    </row>
    <row r="60" spans="2:5">
      <c r="B60" s="307"/>
      <c r="C60" s="307"/>
      <c r="D60" s="307"/>
      <c r="E60" s="307"/>
    </row>
    <row r="61" spans="2:5" ht="13.5" customHeight="1">
      <c r="C61" s="3"/>
      <c r="D61" s="3"/>
    </row>
    <row r="62" spans="2:5" ht="13.5" customHeight="1">
      <c r="C62" s="3"/>
      <c r="D62" s="3"/>
    </row>
    <row r="63" spans="2:5">
      <c r="B63" s="65"/>
      <c r="C63" s="307"/>
      <c r="D63" s="307"/>
      <c r="E63" s="307"/>
    </row>
    <row r="64" spans="2:5">
      <c r="B64" s="307"/>
      <c r="C64" s="307"/>
      <c r="D64" s="307"/>
      <c r="E64" s="307"/>
    </row>
    <row r="65" spans="2:5">
      <c r="C65" s="3"/>
      <c r="D65" s="3"/>
    </row>
    <row r="66" spans="2:5">
      <c r="C66" s="3"/>
      <c r="D66" s="3"/>
    </row>
    <row r="67" spans="2:5">
      <c r="B67" s="65"/>
      <c r="C67" s="307"/>
      <c r="D67" s="307"/>
      <c r="E67" s="307"/>
    </row>
    <row r="68" spans="2:5">
      <c r="B68" s="307"/>
      <c r="C68" s="307"/>
      <c r="D68" s="307"/>
      <c r="E68" s="307"/>
    </row>
    <row r="69" spans="2:5">
      <c r="C69" s="3"/>
      <c r="D69" s="3"/>
    </row>
    <row r="70" spans="2:5">
      <c r="C70" s="3"/>
      <c r="D70" s="3"/>
    </row>
    <row r="71" spans="2:5">
      <c r="B71" s="65"/>
      <c r="C71" s="307"/>
      <c r="D71" s="307"/>
      <c r="E71" s="307"/>
    </row>
    <row r="72" spans="2:5">
      <c r="B72" s="307"/>
      <c r="C72" s="307"/>
      <c r="D72" s="307"/>
      <c r="E72" s="307"/>
    </row>
    <row r="73" spans="2:5">
      <c r="C73" s="3"/>
      <c r="D73" s="3"/>
    </row>
    <row r="74" spans="2:5">
      <c r="C74" s="3"/>
      <c r="D74" s="3"/>
    </row>
    <row r="75" spans="2:5">
      <c r="B75" s="65"/>
      <c r="C75" s="307"/>
      <c r="D75" s="307"/>
      <c r="E75" s="307"/>
    </row>
    <row r="76" spans="2:5">
      <c r="B76" s="307"/>
      <c r="C76" s="307"/>
      <c r="D76" s="307"/>
      <c r="E76" s="307"/>
    </row>
    <row r="77" spans="2:5">
      <c r="C77" s="3"/>
      <c r="D77" s="3"/>
    </row>
    <row r="78" spans="2:5">
      <c r="C78" s="3"/>
      <c r="D78" s="3"/>
    </row>
    <row r="79" spans="2:5">
      <c r="B79" s="65"/>
      <c r="C79" s="307"/>
      <c r="D79" s="307"/>
      <c r="E79" s="307"/>
    </row>
    <row r="80" spans="2:5">
      <c r="B80" s="307"/>
      <c r="C80" s="307"/>
      <c r="D80" s="307"/>
      <c r="E80" s="307"/>
    </row>
    <row r="81" spans="2:5">
      <c r="C81" s="3"/>
      <c r="D81" s="3"/>
    </row>
    <row r="82" spans="2:5">
      <c r="C82" s="3"/>
      <c r="D82" s="3"/>
    </row>
    <row r="83" spans="2:5">
      <c r="B83" s="65"/>
      <c r="C83" s="307"/>
      <c r="D83" s="307"/>
      <c r="E83" s="307"/>
    </row>
    <row r="84" spans="2:5">
      <c r="B84" s="307"/>
      <c r="C84" s="307"/>
      <c r="D84" s="307"/>
      <c r="E84" s="307"/>
    </row>
    <row r="85" spans="2:5">
      <c r="C85" s="3"/>
      <c r="D85" s="3"/>
    </row>
  </sheetData>
  <mergeCells count="4">
    <mergeCell ref="B6:F6"/>
    <mergeCell ref="B10:F10"/>
    <mergeCell ref="B14:F14"/>
    <mergeCell ref="B17:F17"/>
  </mergeCells>
  <hyperlinks>
    <hyperlink ref="E15" location="_ftn2" display="_ftn2"/>
  </hyperlinks>
  <pageMargins left="0.74803149606299213" right="0.74803149606299213" top="0.98425196850393704" bottom="0.98425196850393704" header="0.51181102362204722" footer="0.51181102362204722"/>
  <pageSetup paperSize="8" scale="71"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G37"/>
  <sheetViews>
    <sheetView zoomScaleNormal="100" workbookViewId="0">
      <selection sqref="A1:A2"/>
    </sheetView>
  </sheetViews>
  <sheetFormatPr defaultColWidth="9.140625" defaultRowHeight="12.75"/>
  <cols>
    <col min="1" max="1" width="24.28515625" style="257" bestFit="1" customWidth="1"/>
    <col min="2" max="2" width="11.42578125" style="257" bestFit="1" customWidth="1"/>
    <col min="3" max="3" width="5.28515625" style="257" bestFit="1" customWidth="1"/>
    <col min="4" max="4" width="8.7109375" style="257" bestFit="1" customWidth="1"/>
    <col min="5" max="5" width="15.85546875" style="257" bestFit="1" customWidth="1"/>
    <col min="6" max="7" width="13.7109375" style="257" bestFit="1" customWidth="1"/>
    <col min="8" max="8" width="9.140625" style="257"/>
    <col min="9" max="9" width="12.28515625" style="257" bestFit="1" customWidth="1"/>
    <col min="10" max="10" width="12.85546875" style="257" bestFit="1" customWidth="1"/>
    <col min="11" max="16384" width="9.140625" style="257"/>
  </cols>
  <sheetData>
    <row r="1" spans="1:7" ht="30" customHeight="1">
      <c r="A1" s="694" t="s">
        <v>0</v>
      </c>
      <c r="B1" s="690" t="s">
        <v>1</v>
      </c>
      <c r="C1" s="690" t="s">
        <v>2</v>
      </c>
      <c r="D1" s="571" t="s">
        <v>92</v>
      </c>
      <c r="E1" s="690" t="s">
        <v>98</v>
      </c>
      <c r="F1" s="690" t="s">
        <v>94</v>
      </c>
      <c r="G1" s="690" t="s">
        <v>95</v>
      </c>
    </row>
    <row r="2" spans="1:7" ht="30.75" thickBot="1">
      <c r="A2" s="695"/>
      <c r="B2" s="691"/>
      <c r="C2" s="691"/>
      <c r="D2" s="572" t="s">
        <v>93</v>
      </c>
      <c r="E2" s="691"/>
      <c r="F2" s="691"/>
      <c r="G2" s="691"/>
    </row>
    <row r="3" spans="1:7" ht="30.75" customHeight="1" thickBot="1">
      <c r="A3" s="573" t="s">
        <v>4</v>
      </c>
      <c r="B3" s="574"/>
      <c r="C3" s="574"/>
      <c r="D3" s="574"/>
      <c r="E3" s="574"/>
      <c r="F3" s="574"/>
      <c r="G3" s="574"/>
    </row>
    <row r="4" spans="1:7" ht="13.5" thickBot="1">
      <c r="A4" s="522" t="s">
        <v>11</v>
      </c>
      <c r="B4" s="522" t="s">
        <v>207</v>
      </c>
      <c r="C4" s="522" t="s">
        <v>12</v>
      </c>
      <c r="D4" s="575">
        <v>29.873973766181066</v>
      </c>
      <c r="E4" s="576">
        <v>89.13</v>
      </c>
      <c r="F4" s="593">
        <v>0.28499999999999998</v>
      </c>
      <c r="G4" s="594">
        <v>1.4249999999999998E-3</v>
      </c>
    </row>
    <row r="5" spans="1:7" ht="15.75" customHeight="1" thickBot="1">
      <c r="A5" s="522" t="s">
        <v>13</v>
      </c>
      <c r="B5" s="522" t="s">
        <v>207</v>
      </c>
      <c r="C5" s="522" t="s">
        <v>12</v>
      </c>
      <c r="D5" s="575">
        <v>21.591633897700785</v>
      </c>
      <c r="E5" s="576">
        <v>91.99</v>
      </c>
      <c r="F5" s="593">
        <v>0.28499999999999998</v>
      </c>
      <c r="G5" s="594">
        <v>1.4249999999999998E-3</v>
      </c>
    </row>
    <row r="6" spans="1:7" ht="13.5" thickBot="1">
      <c r="A6" s="522" t="s">
        <v>14</v>
      </c>
      <c r="B6" s="522" t="s">
        <v>207</v>
      </c>
      <c r="C6" s="522" t="s">
        <v>12</v>
      </c>
      <c r="D6" s="575">
        <v>15.265042817627222</v>
      </c>
      <c r="E6" s="576">
        <v>93.11</v>
      </c>
      <c r="F6" s="593">
        <v>0.28499999999999998</v>
      </c>
      <c r="G6" s="594">
        <v>1.4249999999999998E-3</v>
      </c>
    </row>
    <row r="7" spans="1:7" ht="15.75" thickBot="1">
      <c r="A7" s="523" t="s">
        <v>325</v>
      </c>
      <c r="B7" s="522" t="s">
        <v>207</v>
      </c>
      <c r="C7" s="523" t="s">
        <v>12</v>
      </c>
      <c r="D7" s="577"/>
      <c r="E7" s="577"/>
      <c r="F7" s="577"/>
      <c r="G7" s="577"/>
    </row>
    <row r="8" spans="1:7" ht="15" thickBot="1">
      <c r="A8" s="692" t="s">
        <v>7</v>
      </c>
      <c r="B8" s="692" t="s">
        <v>8</v>
      </c>
      <c r="C8" s="578" t="s">
        <v>9</v>
      </c>
      <c r="D8" s="575" t="s">
        <v>96</v>
      </c>
      <c r="E8" s="575">
        <f>E9*0.0036</f>
        <v>0.19371348452639689</v>
      </c>
      <c r="F8" s="579">
        <f>F9*0.0036</f>
        <v>1.6199999999999997E-5</v>
      </c>
      <c r="G8" s="579">
        <f>G9*0.0036</f>
        <v>3.2399999999999999E-7</v>
      </c>
    </row>
    <row r="9" spans="1:7" ht="15" thickBot="1">
      <c r="A9" s="693"/>
      <c r="B9" s="693"/>
      <c r="C9" s="578" t="s">
        <v>10</v>
      </c>
      <c r="D9" s="575" t="s">
        <v>96</v>
      </c>
      <c r="E9" s="575">
        <v>53.809301257332471</v>
      </c>
      <c r="F9" s="580">
        <v>4.4999999999999997E-3</v>
      </c>
      <c r="G9" s="580">
        <v>9.0000000000000006E-5</v>
      </c>
    </row>
    <row r="10" spans="1:7" ht="15" thickBot="1">
      <c r="A10" s="581" t="s">
        <v>65</v>
      </c>
      <c r="B10" s="582" t="s">
        <v>8</v>
      </c>
      <c r="C10" s="578" t="s">
        <v>12</v>
      </c>
      <c r="D10" s="575">
        <v>29.873973766181066</v>
      </c>
      <c r="E10" s="575">
        <v>89.13</v>
      </c>
      <c r="F10" s="583">
        <v>9.4999999999999998E-3</v>
      </c>
      <c r="G10" s="583">
        <v>1.4249999999999998E-3</v>
      </c>
    </row>
    <row r="11" spans="1:7" ht="15" thickBot="1">
      <c r="A11" s="581" t="s">
        <v>66</v>
      </c>
      <c r="B11" s="582" t="s">
        <v>8</v>
      </c>
      <c r="C11" s="578" t="s">
        <v>12</v>
      </c>
      <c r="D11" s="575">
        <v>21.591633897700785</v>
      </c>
      <c r="E11" s="575">
        <v>91.99</v>
      </c>
      <c r="F11" s="583">
        <v>9.4999999999999998E-3</v>
      </c>
      <c r="G11" s="583">
        <v>1.4249999999999998E-3</v>
      </c>
    </row>
    <row r="12" spans="1:7" ht="15" thickBot="1">
      <c r="A12" s="581" t="s">
        <v>67</v>
      </c>
      <c r="B12" s="582" t="s">
        <v>8</v>
      </c>
      <c r="C12" s="578" t="s">
        <v>12</v>
      </c>
      <c r="D12" s="575">
        <v>15.265042817627222</v>
      </c>
      <c r="E12" s="575">
        <v>93.11</v>
      </c>
      <c r="F12" s="583">
        <v>9.4999999999999998E-3</v>
      </c>
      <c r="G12" s="583">
        <v>1.4249999999999998E-3</v>
      </c>
    </row>
    <row r="13" spans="1:7" ht="15" thickBot="1">
      <c r="A13" s="584" t="s">
        <v>326</v>
      </c>
      <c r="B13" s="585" t="s">
        <v>8</v>
      </c>
      <c r="C13" s="586" t="s">
        <v>12</v>
      </c>
      <c r="D13" s="587"/>
      <c r="E13" s="587"/>
      <c r="F13" s="588"/>
      <c r="G13" s="588"/>
    </row>
    <row r="14" spans="1:7" ht="15" thickBot="1">
      <c r="A14" s="581" t="s">
        <v>15</v>
      </c>
      <c r="B14" s="582" t="s">
        <v>8</v>
      </c>
      <c r="C14" s="578" t="s">
        <v>16</v>
      </c>
      <c r="D14" s="575">
        <v>38.401892426729724</v>
      </c>
      <c r="E14" s="575">
        <v>69.578926832308497</v>
      </c>
      <c r="F14" s="583">
        <v>9.4999999999999998E-3</v>
      </c>
      <c r="G14" s="583">
        <v>5.6999999999999998E-4</v>
      </c>
    </row>
    <row r="15" spans="1:7" ht="15" thickBot="1">
      <c r="A15" s="581" t="s">
        <v>17</v>
      </c>
      <c r="B15" s="582" t="s">
        <v>8</v>
      </c>
      <c r="C15" s="578" t="s">
        <v>12</v>
      </c>
      <c r="D15" s="575">
        <v>50</v>
      </c>
      <c r="E15" s="575">
        <v>60.426666666666662</v>
      </c>
      <c r="F15" s="580">
        <v>4.7499999999999999E-3</v>
      </c>
      <c r="G15" s="583">
        <v>9.5000000000000005E-5</v>
      </c>
    </row>
    <row r="16" spans="1:7" ht="15" thickBot="1">
      <c r="A16" s="581" t="s">
        <v>18</v>
      </c>
      <c r="B16" s="582" t="s">
        <v>8</v>
      </c>
      <c r="C16" s="578" t="s">
        <v>16</v>
      </c>
      <c r="D16" s="575">
        <v>40.80607973459977</v>
      </c>
      <c r="E16" s="575">
        <v>73.715863265846409</v>
      </c>
      <c r="F16" s="580">
        <v>9.4999999999999998E-3</v>
      </c>
      <c r="G16" s="583">
        <v>5.6999999999999998E-4</v>
      </c>
    </row>
    <row r="17" spans="1:7" ht="15" thickBot="1">
      <c r="A17" s="581" t="s">
        <v>19</v>
      </c>
      <c r="B17" s="582" t="s">
        <v>8</v>
      </c>
      <c r="C17" s="578" t="s">
        <v>16</v>
      </c>
      <c r="D17" s="575">
        <v>40.436398269774685</v>
      </c>
      <c r="E17" s="575">
        <v>72.842107654531588</v>
      </c>
      <c r="F17" s="580">
        <v>9.4999999999999998E-3</v>
      </c>
      <c r="G17" s="583">
        <v>5.6999999999999998E-4</v>
      </c>
    </row>
    <row r="18" spans="1:7" ht="15" thickBot="1">
      <c r="A18" s="692" t="s">
        <v>7</v>
      </c>
      <c r="B18" s="692" t="s">
        <v>20</v>
      </c>
      <c r="C18" s="578" t="s">
        <v>9</v>
      </c>
      <c r="D18" s="575" t="s">
        <v>96</v>
      </c>
      <c r="E18" s="575">
        <f>E8</f>
        <v>0.19371348452639689</v>
      </c>
      <c r="F18" s="589">
        <f>F19*0.0036</f>
        <v>3.2399999999999999E-6</v>
      </c>
      <c r="G18" s="590">
        <f>G19*0.0036</f>
        <v>3.2399999999999999E-7</v>
      </c>
    </row>
    <row r="19" spans="1:7" ht="15" thickBot="1">
      <c r="A19" s="693"/>
      <c r="B19" s="693"/>
      <c r="C19" s="578" t="s">
        <v>10</v>
      </c>
      <c r="D19" s="575" t="s">
        <v>96</v>
      </c>
      <c r="E19" s="575">
        <f>E9</f>
        <v>53.809301257332471</v>
      </c>
      <c r="F19" s="580">
        <v>8.9999999999999998E-4</v>
      </c>
      <c r="G19" s="579">
        <v>9.0000000000000006E-5</v>
      </c>
    </row>
    <row r="20" spans="1:7" ht="15" thickBot="1">
      <c r="A20" s="581" t="s">
        <v>65</v>
      </c>
      <c r="B20" s="582" t="s">
        <v>20</v>
      </c>
      <c r="C20" s="578" t="s">
        <v>12</v>
      </c>
      <c r="D20" s="575">
        <f>D10</f>
        <v>29.873973766181066</v>
      </c>
      <c r="E20" s="575">
        <f>E10</f>
        <v>89.13</v>
      </c>
      <c r="F20" s="583">
        <v>9.4999999999999998E-3</v>
      </c>
      <c r="G20" s="580">
        <v>1.4249999999999998E-3</v>
      </c>
    </row>
    <row r="21" spans="1:7" ht="15" thickBot="1">
      <c r="A21" s="581" t="s">
        <v>66</v>
      </c>
      <c r="B21" s="582" t="s">
        <v>20</v>
      </c>
      <c r="C21" s="578" t="s">
        <v>12</v>
      </c>
      <c r="D21" s="575">
        <f t="shared" ref="D21:E22" si="0">D11</f>
        <v>21.591633897700785</v>
      </c>
      <c r="E21" s="575">
        <f t="shared" si="0"/>
        <v>91.99</v>
      </c>
      <c r="F21" s="583">
        <v>9.4999999999999998E-3</v>
      </c>
      <c r="G21" s="580">
        <v>1.4249999999999998E-3</v>
      </c>
    </row>
    <row r="22" spans="1:7" ht="15" thickBot="1">
      <c r="A22" s="581" t="s">
        <v>67</v>
      </c>
      <c r="B22" s="582" t="s">
        <v>20</v>
      </c>
      <c r="C22" s="578" t="s">
        <v>12</v>
      </c>
      <c r="D22" s="575">
        <f t="shared" si="0"/>
        <v>15.265042817627222</v>
      </c>
      <c r="E22" s="575">
        <f t="shared" si="0"/>
        <v>93.11</v>
      </c>
      <c r="F22" s="583">
        <v>9.4999999999999998E-3</v>
      </c>
      <c r="G22" s="580">
        <v>1.4249999999999998E-3</v>
      </c>
    </row>
    <row r="23" spans="1:7" ht="15" thickBot="1">
      <c r="A23" s="584" t="s">
        <v>326</v>
      </c>
      <c r="B23" s="585" t="s">
        <v>20</v>
      </c>
      <c r="C23" s="586" t="s">
        <v>12</v>
      </c>
      <c r="D23" s="587"/>
      <c r="E23" s="587"/>
      <c r="F23" s="588"/>
      <c r="G23" s="588"/>
    </row>
    <row r="24" spans="1:7" ht="15" thickBot="1">
      <c r="A24" s="581" t="s">
        <v>15</v>
      </c>
      <c r="B24" s="582" t="s">
        <v>20</v>
      </c>
      <c r="C24" s="578" t="s">
        <v>16</v>
      </c>
      <c r="D24" s="575">
        <f>D14</f>
        <v>38.401892426729724</v>
      </c>
      <c r="E24" s="575">
        <v>69.578926832308497</v>
      </c>
      <c r="F24" s="583">
        <v>2.8499999999999997E-3</v>
      </c>
      <c r="G24" s="583">
        <v>5.6999999999999998E-4</v>
      </c>
    </row>
    <row r="25" spans="1:7" ht="15" thickBot="1">
      <c r="A25" s="581" t="s">
        <v>17</v>
      </c>
      <c r="B25" s="582" t="s">
        <v>20</v>
      </c>
      <c r="C25" s="578" t="s">
        <v>12</v>
      </c>
      <c r="D25" s="575">
        <f t="shared" ref="D25:D27" si="1">D15</f>
        <v>50</v>
      </c>
      <c r="E25" s="575">
        <v>60.426666666666662</v>
      </c>
      <c r="F25" s="580">
        <v>9.5E-4</v>
      </c>
      <c r="G25" s="583">
        <v>9.5000000000000005E-5</v>
      </c>
    </row>
    <row r="26" spans="1:7" ht="15" thickBot="1">
      <c r="A26" s="581" t="s">
        <v>18</v>
      </c>
      <c r="B26" s="582" t="s">
        <v>20</v>
      </c>
      <c r="C26" s="578" t="s">
        <v>16</v>
      </c>
      <c r="D26" s="575">
        <f t="shared" si="1"/>
        <v>40.80607973459977</v>
      </c>
      <c r="E26" s="575">
        <f>E16</f>
        <v>73.715863265846409</v>
      </c>
      <c r="F26" s="580">
        <v>2.8500000000000001E-3</v>
      </c>
      <c r="G26" s="583">
        <v>2.8499999999999999E-4</v>
      </c>
    </row>
    <row r="27" spans="1:7" ht="15" thickBot="1">
      <c r="A27" s="581" t="s">
        <v>19</v>
      </c>
      <c r="B27" s="582" t="s">
        <v>20</v>
      </c>
      <c r="C27" s="578" t="s">
        <v>16</v>
      </c>
      <c r="D27" s="575">
        <f t="shared" si="1"/>
        <v>40.436398269774685</v>
      </c>
      <c r="E27" s="575">
        <f>E17</f>
        <v>72.842107654531588</v>
      </c>
      <c r="F27" s="580">
        <v>2.8500000000000001E-3</v>
      </c>
      <c r="G27" s="583">
        <v>2.8499999999999999E-4</v>
      </c>
    </row>
    <row r="28" spans="1:7" ht="15" thickBot="1">
      <c r="A28" s="581" t="s">
        <v>21</v>
      </c>
      <c r="B28" s="582" t="s">
        <v>20</v>
      </c>
      <c r="C28" s="578" t="s">
        <v>12</v>
      </c>
      <c r="D28" s="575">
        <v>9.6300000000000008</v>
      </c>
      <c r="E28" s="575">
        <v>104.15166666666666</v>
      </c>
      <c r="F28" s="575">
        <v>2.4E-2</v>
      </c>
      <c r="G28" s="580">
        <v>3.2000000000000002E-3</v>
      </c>
    </row>
    <row r="29" spans="1:7" ht="15" thickBot="1">
      <c r="A29" s="581" t="s">
        <v>21</v>
      </c>
      <c r="B29" s="582" t="s">
        <v>22</v>
      </c>
      <c r="C29" s="578" t="s">
        <v>12</v>
      </c>
      <c r="D29" s="575">
        <v>9.6300000000000008</v>
      </c>
      <c r="E29" s="575">
        <v>104.15166666666666</v>
      </c>
      <c r="F29" s="591">
        <v>0.24</v>
      </c>
      <c r="G29" s="580">
        <v>3.2000000000000002E-3</v>
      </c>
    </row>
    <row r="30" spans="1:7" ht="15.75" thickBot="1">
      <c r="A30" s="573" t="s">
        <v>6</v>
      </c>
      <c r="B30" s="574"/>
      <c r="C30" s="592"/>
      <c r="D30" s="575"/>
      <c r="E30" s="575"/>
      <c r="F30" s="579"/>
      <c r="G30" s="579"/>
    </row>
    <row r="31" spans="1:7" ht="15" thickBot="1">
      <c r="A31" s="581" t="s">
        <v>97</v>
      </c>
      <c r="B31" s="582" t="s">
        <v>24</v>
      </c>
      <c r="C31" s="578" t="s">
        <v>16</v>
      </c>
      <c r="D31" s="575">
        <v>35.010318531541529</v>
      </c>
      <c r="E31" s="575">
        <v>66.612116349419111</v>
      </c>
      <c r="F31" s="575">
        <v>2.8050000000000002E-2</v>
      </c>
      <c r="G31" s="580">
        <v>7.6E-3</v>
      </c>
    </row>
    <row r="32" spans="1:7" ht="15" thickBot="1">
      <c r="A32" s="581" t="s">
        <v>25</v>
      </c>
      <c r="B32" s="582" t="s">
        <v>24</v>
      </c>
      <c r="C32" s="578" t="s">
        <v>16</v>
      </c>
      <c r="D32" s="575">
        <v>35.184263764881315</v>
      </c>
      <c r="E32" s="575">
        <v>66.121855301941835</v>
      </c>
      <c r="F32" s="575">
        <v>2.8050000000000002E-2</v>
      </c>
      <c r="G32" s="580">
        <v>7.6E-3</v>
      </c>
    </row>
    <row r="33" spans="1:7" ht="15" thickBot="1">
      <c r="A33" s="581" t="s">
        <v>15</v>
      </c>
      <c r="B33" s="582" t="s">
        <v>24</v>
      </c>
      <c r="C33" s="578" t="s">
        <v>16</v>
      </c>
      <c r="D33" s="575">
        <v>38.401892426729724</v>
      </c>
      <c r="E33" s="575">
        <v>69.578926832308497</v>
      </c>
      <c r="F33" s="580">
        <v>3.7049999999999995E-3</v>
      </c>
      <c r="G33" s="580">
        <v>3.7049999999999995E-3</v>
      </c>
    </row>
    <row r="34" spans="1:7" ht="15" thickBot="1">
      <c r="A34" s="581" t="s">
        <v>17</v>
      </c>
      <c r="B34" s="582" t="s">
        <v>24</v>
      </c>
      <c r="C34" s="578" t="s">
        <v>16</v>
      </c>
      <c r="D34" s="575">
        <v>26.54</v>
      </c>
      <c r="E34" s="575">
        <v>60.426666666666662</v>
      </c>
      <c r="F34" s="575">
        <v>5.8900000000000001E-2</v>
      </c>
      <c r="G34" s="583">
        <v>1.9000000000000001E-4</v>
      </c>
    </row>
    <row r="35" spans="1:7" ht="15" thickBot="1">
      <c r="A35" s="581" t="s">
        <v>52</v>
      </c>
      <c r="B35" s="582" t="s">
        <v>24</v>
      </c>
      <c r="C35" s="578" t="s">
        <v>16</v>
      </c>
      <c r="D35" s="575" t="s">
        <v>176</v>
      </c>
      <c r="E35" s="575" t="s">
        <v>176</v>
      </c>
      <c r="F35" s="579" t="s">
        <v>176</v>
      </c>
      <c r="G35" s="579" t="s">
        <v>176</v>
      </c>
    </row>
    <row r="36" spans="1:7" ht="15" thickBot="1">
      <c r="A36" s="581" t="s">
        <v>18</v>
      </c>
      <c r="B36" s="582" t="s">
        <v>24</v>
      </c>
      <c r="C36" s="578" t="s">
        <v>16</v>
      </c>
      <c r="D36" s="575">
        <f>D16</f>
        <v>40.80607973459977</v>
      </c>
      <c r="E36" s="575">
        <f>E16</f>
        <v>73.715863265846409</v>
      </c>
      <c r="F36" s="580">
        <v>6.6499999999999997E-3</v>
      </c>
      <c r="G36" s="580">
        <v>1.9E-3</v>
      </c>
    </row>
    <row r="37" spans="1:7" ht="15" thickBot="1">
      <c r="A37" s="581" t="s">
        <v>19</v>
      </c>
      <c r="B37" s="582" t="s">
        <v>24</v>
      </c>
      <c r="C37" s="578" t="s">
        <v>16</v>
      </c>
      <c r="D37" s="575">
        <f>D17</f>
        <v>40.436398269774685</v>
      </c>
      <c r="E37" s="575">
        <f>E17</f>
        <v>72.842107654531588</v>
      </c>
      <c r="F37" s="580">
        <v>6.6499999999999997E-3</v>
      </c>
      <c r="G37" s="580">
        <v>1.9E-3</v>
      </c>
    </row>
  </sheetData>
  <mergeCells count="10">
    <mergeCell ref="F1:F2"/>
    <mergeCell ref="G1:G2"/>
    <mergeCell ref="A8:A9"/>
    <mergeCell ref="B8:B9"/>
    <mergeCell ref="A18:A19"/>
    <mergeCell ref="B18:B19"/>
    <mergeCell ref="A1:A2"/>
    <mergeCell ref="B1:B2"/>
    <mergeCell ref="C1:C2"/>
    <mergeCell ref="E1:E2"/>
  </mergeCell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14"/>
  <sheetViews>
    <sheetView workbookViewId="0">
      <selection activeCell="F10" sqref="F10:F11"/>
    </sheetView>
  </sheetViews>
  <sheetFormatPr defaultColWidth="9.140625" defaultRowHeight="12" customHeight="1"/>
  <cols>
    <col min="1" max="1" width="9.140625" style="619"/>
    <col min="2" max="2" width="21" style="619" bestFit="1" customWidth="1"/>
    <col min="3" max="3" width="9.140625" style="619"/>
    <col min="4" max="5" width="9.42578125" style="619" bestFit="1" customWidth="1"/>
    <col min="6" max="16384" width="9.140625" style="619"/>
  </cols>
  <sheetData>
    <row r="3" spans="2:20" ht="12" customHeight="1">
      <c r="O3" s="620"/>
      <c r="P3" s="620"/>
      <c r="Q3" s="620"/>
      <c r="R3" s="620"/>
      <c r="S3" s="621"/>
      <c r="T3" s="620"/>
    </row>
    <row r="4" spans="2:20" ht="76.5" customHeight="1">
      <c r="B4" s="628" t="s">
        <v>251</v>
      </c>
      <c r="C4" s="628" t="s">
        <v>2</v>
      </c>
      <c r="D4" s="627" t="s">
        <v>56</v>
      </c>
    </row>
    <row r="5" spans="2:20" ht="12.75" customHeight="1">
      <c r="B5" s="625" t="s">
        <v>387</v>
      </c>
      <c r="C5" s="626" t="s">
        <v>57</v>
      </c>
      <c r="D5" s="624">
        <v>4.5599999999999996</v>
      </c>
    </row>
    <row r="6" spans="2:20" ht="12.75" customHeight="1">
      <c r="B6" s="625" t="s">
        <v>388</v>
      </c>
      <c r="C6" s="626" t="s">
        <v>57</v>
      </c>
      <c r="D6" s="624">
        <v>4.3199999999999985</v>
      </c>
    </row>
    <row r="7" spans="2:20" ht="12.75" customHeight="1">
      <c r="B7" s="625" t="s">
        <v>389</v>
      </c>
      <c r="C7" s="626" t="s">
        <v>57</v>
      </c>
      <c r="D7" s="623">
        <v>4.0333333333333332</v>
      </c>
      <c r="E7" s="630"/>
    </row>
    <row r="8" spans="2:20" ht="12.75" customHeight="1">
      <c r="B8" s="625" t="s">
        <v>390</v>
      </c>
      <c r="C8" s="626" t="s">
        <v>57</v>
      </c>
      <c r="D8" s="623">
        <v>5.6695652173913063</v>
      </c>
      <c r="E8" s="630"/>
    </row>
    <row r="9" spans="2:20" ht="12.75" customHeight="1">
      <c r="B9" s="625" t="s">
        <v>391</v>
      </c>
      <c r="C9" s="626" t="s">
        <v>57</v>
      </c>
      <c r="D9" s="623">
        <v>6.4150000000000018</v>
      </c>
      <c r="E9" s="630"/>
    </row>
    <row r="11" spans="2:20" ht="12.75" customHeight="1">
      <c r="B11" s="625" t="s">
        <v>427</v>
      </c>
      <c r="C11" s="624"/>
      <c r="D11" s="623">
        <v>4.2024390243902436</v>
      </c>
      <c r="E11" s="630"/>
    </row>
    <row r="12" spans="2:20" ht="12.75" customHeight="1">
      <c r="B12" s="625" t="s">
        <v>428</v>
      </c>
      <c r="C12" s="624"/>
      <c r="D12" s="623">
        <v>6.0162790697674442</v>
      </c>
      <c r="E12" s="630"/>
    </row>
    <row r="14" spans="2:20" ht="12.75" customHeight="1">
      <c r="B14" s="527"/>
      <c r="D14" s="6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30"/>
  <sheetViews>
    <sheetView workbookViewId="0">
      <selection activeCell="A30" sqref="A30"/>
    </sheetView>
  </sheetViews>
  <sheetFormatPr defaultRowHeight="12.75"/>
  <cols>
    <col min="1" max="1" width="80.28515625" customWidth="1"/>
  </cols>
  <sheetData>
    <row r="1" spans="1:6" ht="18.75">
      <c r="A1" s="266" t="s">
        <v>426</v>
      </c>
      <c r="D1" s="81"/>
      <c r="E1" s="81"/>
      <c r="F1" s="81"/>
    </row>
    <row r="2" spans="1:6">
      <c r="A2" s="81"/>
      <c r="D2" s="81"/>
      <c r="E2" s="81"/>
      <c r="F2" s="81"/>
    </row>
    <row r="3" spans="1:6">
      <c r="A3" s="220"/>
      <c r="D3" s="81"/>
      <c r="E3" s="81"/>
      <c r="F3" s="81"/>
    </row>
    <row r="4" spans="1:6">
      <c r="A4" s="81"/>
      <c r="D4" s="81"/>
      <c r="E4" s="81"/>
      <c r="F4" s="81"/>
    </row>
    <row r="5" spans="1:6">
      <c r="A5" s="267" t="s">
        <v>185</v>
      </c>
      <c r="D5" s="81"/>
      <c r="E5" s="81"/>
      <c r="F5" s="81"/>
    </row>
    <row r="6" spans="1:6">
      <c r="A6" s="81"/>
      <c r="D6" s="81"/>
      <c r="E6" s="81"/>
      <c r="F6" s="81"/>
    </row>
    <row r="7" spans="1:6">
      <c r="A7" s="268" t="s">
        <v>174</v>
      </c>
    </row>
    <row r="8" spans="1:6">
      <c r="A8" s="268"/>
    </row>
    <row r="9" spans="1:6">
      <c r="A9" s="264" t="s">
        <v>287</v>
      </c>
    </row>
    <row r="10" spans="1:6">
      <c r="A10" s="268" t="s">
        <v>278</v>
      </c>
    </row>
    <row r="11" spans="1:6">
      <c r="A11" s="268" t="s">
        <v>279</v>
      </c>
    </row>
    <row r="12" spans="1:6">
      <c r="A12" s="268" t="s">
        <v>280</v>
      </c>
    </row>
    <row r="13" spans="1:6">
      <c r="A13" s="268" t="s">
        <v>281</v>
      </c>
    </row>
    <row r="14" spans="1:6">
      <c r="A14" s="268" t="s">
        <v>430</v>
      </c>
    </row>
    <row r="15" spans="1:6">
      <c r="A15" s="268" t="s">
        <v>282</v>
      </c>
    </row>
    <row r="16" spans="1:6" s="459" customFormat="1">
      <c r="A16" s="268"/>
    </row>
    <row r="17" spans="1:1">
      <c r="A17" s="268"/>
    </row>
    <row r="18" spans="1:1">
      <c r="A18" s="264" t="s">
        <v>288</v>
      </c>
    </row>
    <row r="19" spans="1:1">
      <c r="A19" s="268" t="s">
        <v>283</v>
      </c>
    </row>
    <row r="20" spans="1:1">
      <c r="A20" s="268"/>
    </row>
    <row r="21" spans="1:1" ht="12" customHeight="1">
      <c r="A21" s="264" t="s">
        <v>289</v>
      </c>
    </row>
    <row r="22" spans="1:1">
      <c r="A22" s="268" t="s">
        <v>284</v>
      </c>
    </row>
    <row r="23" spans="1:1">
      <c r="A23" s="268" t="s">
        <v>285</v>
      </c>
    </row>
    <row r="24" spans="1:1">
      <c r="A24" s="268" t="s">
        <v>286</v>
      </c>
    </row>
    <row r="25" spans="1:1">
      <c r="A25" s="268"/>
    </row>
    <row r="26" spans="1:1">
      <c r="A26" s="264" t="s">
        <v>290</v>
      </c>
    </row>
    <row r="27" spans="1:1">
      <c r="A27" s="640" t="s">
        <v>438</v>
      </c>
    </row>
    <row r="28" spans="1:1">
      <c r="A28" s="642" t="s">
        <v>439</v>
      </c>
    </row>
    <row r="29" spans="1:1">
      <c r="A29" s="641"/>
    </row>
    <row r="30" spans="1:1">
      <c r="A30" s="641"/>
    </row>
  </sheetData>
  <hyperlinks>
    <hyperlink ref="A7" location="Glossary!A1" display="Glossary"/>
    <hyperlink ref="A15" location="'Scope 1 Refrigerants'!A11" display="Scope 1 EFs - Refrigerants"/>
    <hyperlink ref="A19" location="'Scope 2 Electricity'!A13" display="Scope 2 EFs - Electricity"/>
    <hyperlink ref="A22" location="'Scope 3 T &amp; D losses'!A15" display="Scope 3 EFs - Transmission and distribution losses"/>
    <hyperlink ref="A14" location="'Scope 3 Taxi and rental cars'!A1" display="Scope 3 EFs - Taxis and rental cars"/>
    <hyperlink ref="A23" location="'Scope 3 Air travel'!A17" display="Scope 3 EFs - Air travel"/>
    <hyperlink ref="A24" location="'Scope 3 Waste to landfill'!A1" display="Scope 3 EFs - Waste to landfill"/>
    <hyperlink ref="A10" location="'Scope 1 Stationary fuels'!A1" display="Scope 1 EFs - Stationary fuel combustion"/>
    <hyperlink ref="A12" location="'Scope 1 Transport fuels'!A7" display="Scope 1 EFs - Transport fuels"/>
    <hyperlink ref="A13" location="'Scope 1 Transport by distance '!A1" display="Scope 1 EFs - Transport by distance"/>
    <hyperlink ref="A11" location="'Scope 1 Uncertainties'!A9" display="Scope 1 - Uncertainties"/>
    <hyperlink ref="A27" location="'Calorific values for EFs '!A1" display="Calorific values for EFs "/>
    <hyperlink ref="A28" location="'EECA_Average by engine size'!A1" display="EECA_Average by engine size"/>
  </hyperlinks>
  <pageMargins left="0.70866141732283472" right="0.70866141732283472" top="0.74803149606299213" bottom="0.74803149606299213"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192"/>
  <sheetViews>
    <sheetView zoomScale="70" zoomScaleNormal="70" workbookViewId="0">
      <selection activeCell="L33" sqref="L33"/>
    </sheetView>
  </sheetViews>
  <sheetFormatPr defaultColWidth="9.140625" defaultRowHeight="12.75"/>
  <cols>
    <col min="1" max="1" width="23.85546875" style="70" customWidth="1"/>
    <col min="2" max="2" width="28.140625" style="70" customWidth="1"/>
    <col min="3" max="3" width="15.140625" style="70" customWidth="1"/>
    <col min="4" max="4" width="14.140625" style="70" customWidth="1"/>
    <col min="5" max="5" width="16.7109375" style="70" customWidth="1"/>
    <col min="6" max="6" width="12" style="70" customWidth="1"/>
    <col min="7" max="7" width="16.7109375" style="70" customWidth="1"/>
    <col min="8" max="8" width="15.42578125" style="70" customWidth="1"/>
    <col min="9" max="9" width="16.42578125" style="70" customWidth="1"/>
    <col min="10" max="10" width="9.140625" style="70"/>
    <col min="11" max="11" width="36.5703125" style="70" customWidth="1"/>
    <col min="12" max="12" width="28.85546875" style="70" customWidth="1"/>
    <col min="13" max="13" width="10" style="70" customWidth="1"/>
    <col min="14" max="14" width="13.5703125" style="70" customWidth="1"/>
    <col min="15" max="15" width="10.7109375" style="70" customWidth="1"/>
    <col min="16" max="16" width="18.28515625" style="70" customWidth="1"/>
    <col min="17" max="17" width="16.85546875" style="70" customWidth="1"/>
    <col min="18" max="18" width="12.140625" style="70" customWidth="1"/>
    <col min="19" max="19" width="13.28515625" style="70" customWidth="1"/>
    <col min="20" max="20" width="9.140625" style="70"/>
    <col min="21" max="21" width="14.5703125" style="70" customWidth="1"/>
    <col min="22" max="16384" width="9.140625" style="70"/>
  </cols>
  <sheetData>
    <row r="1" spans="2:19">
      <c r="B1" s="71" t="s">
        <v>266</v>
      </c>
    </row>
    <row r="3" spans="2:19" s="90" customFormat="1">
      <c r="K3" s="70"/>
      <c r="L3" s="70"/>
      <c r="M3" s="70"/>
      <c r="N3" s="70"/>
      <c r="O3" s="70"/>
      <c r="P3" s="70"/>
      <c r="Q3" s="70"/>
      <c r="R3" s="70"/>
      <c r="S3" s="70"/>
    </row>
    <row r="4" spans="2:19" s="90" customFormat="1" ht="12" customHeight="1">
      <c r="B4" s="83" t="s">
        <v>397</v>
      </c>
      <c r="K4" s="63"/>
      <c r="L4" s="63"/>
      <c r="M4" s="63"/>
      <c r="N4" s="63"/>
      <c r="O4" s="63"/>
      <c r="P4" s="239"/>
      <c r="Q4" s="239"/>
      <c r="R4" s="239"/>
      <c r="S4" s="240"/>
    </row>
    <row r="5" spans="2:19">
      <c r="B5" s="63"/>
      <c r="P5" s="122"/>
      <c r="Q5" s="241"/>
      <c r="R5" s="241"/>
      <c r="S5" s="242"/>
    </row>
    <row r="6" spans="2:19" ht="53.25" customHeight="1">
      <c r="B6" s="72" t="s">
        <v>0</v>
      </c>
      <c r="C6" s="72" t="s">
        <v>1</v>
      </c>
      <c r="D6" s="72" t="s">
        <v>2</v>
      </c>
      <c r="E6" s="189" t="s">
        <v>3</v>
      </c>
      <c r="F6" s="189" t="s">
        <v>200</v>
      </c>
      <c r="G6" s="189" t="s">
        <v>188</v>
      </c>
      <c r="H6" s="189" t="s">
        <v>201</v>
      </c>
      <c r="I6" s="190" t="s">
        <v>189</v>
      </c>
      <c r="K6" s="299"/>
      <c r="L6" s="299"/>
      <c r="M6" s="299"/>
      <c r="P6" s="64"/>
      <c r="Q6" s="243"/>
      <c r="R6" s="243"/>
      <c r="S6" s="243"/>
    </row>
    <row r="7" spans="2:19">
      <c r="B7" s="75" t="s">
        <v>4</v>
      </c>
      <c r="C7" s="204"/>
      <c r="D7" s="204"/>
      <c r="E7" s="204"/>
      <c r="F7" s="204"/>
      <c r="G7" s="204"/>
      <c r="H7" s="204"/>
      <c r="I7" s="204"/>
      <c r="P7" s="64"/>
      <c r="Q7" s="218"/>
      <c r="R7" s="244"/>
      <c r="S7" s="245"/>
    </row>
    <row r="8" spans="2:19">
      <c r="B8" s="191" t="s">
        <v>11</v>
      </c>
      <c r="C8" s="191" t="s">
        <v>207</v>
      </c>
      <c r="D8" s="191" t="s">
        <v>12</v>
      </c>
      <c r="E8" s="192">
        <v>2.8882053278235675</v>
      </c>
      <c r="F8" s="282">
        <v>2.6626672817797186</v>
      </c>
      <c r="G8" s="286">
        <v>0.21285206308404009</v>
      </c>
      <c r="H8" s="396">
        <v>1.268598295980879E-2</v>
      </c>
      <c r="I8" s="283">
        <v>4.9028421911099788E-2</v>
      </c>
      <c r="P8" s="246"/>
      <c r="Q8" s="246"/>
      <c r="R8" s="210"/>
      <c r="S8" s="210"/>
    </row>
    <row r="9" spans="2:19">
      <c r="B9" s="191" t="s">
        <v>13</v>
      </c>
      <c r="C9" s="191" t="s">
        <v>207</v>
      </c>
      <c r="D9" s="191" t="s">
        <v>12</v>
      </c>
      <c r="E9" s="192">
        <v>2.1492236811052718</v>
      </c>
      <c r="F9" s="282">
        <v>1.9862144022494952</v>
      </c>
      <c r="G9" s="286">
        <v>0.15384039152111809</v>
      </c>
      <c r="H9" s="397">
        <v>9.1688873346586364E-3</v>
      </c>
      <c r="I9" s="283">
        <v>4.8287491224225813E-2</v>
      </c>
      <c r="P9" s="246"/>
      <c r="Q9" s="246"/>
      <c r="R9" s="210"/>
      <c r="S9" s="210"/>
    </row>
    <row r="10" spans="2:19">
      <c r="B10" s="191" t="s">
        <v>14</v>
      </c>
      <c r="C10" s="191" t="s">
        <v>207</v>
      </c>
      <c r="D10" s="191" t="s">
        <v>12</v>
      </c>
      <c r="E10" s="192">
        <v>1.5365738672573701</v>
      </c>
      <c r="F10" s="282">
        <v>1.4213281367492707</v>
      </c>
      <c r="G10" s="286">
        <v>0.10876343007559396</v>
      </c>
      <c r="H10" s="397">
        <v>6.4823004325053986E-3</v>
      </c>
      <c r="I10" s="283">
        <v>4.8011946817590453E-2</v>
      </c>
      <c r="P10" s="246"/>
      <c r="Q10" s="246"/>
      <c r="R10" s="210"/>
      <c r="S10" s="210"/>
    </row>
    <row r="11" spans="2:19">
      <c r="B11" s="196" t="s">
        <v>211</v>
      </c>
      <c r="C11" s="191" t="s">
        <v>207</v>
      </c>
      <c r="D11" s="196" t="s">
        <v>12</v>
      </c>
      <c r="E11" s="192">
        <f>C59</f>
        <v>1.9098628565767546</v>
      </c>
      <c r="F11" s="282">
        <f>D59</f>
        <v>1.7653635143972262</v>
      </c>
      <c r="G11" s="286">
        <f t="shared" ref="G11:H11" si="0">E59</f>
        <v>0.13637159511091748</v>
      </c>
      <c r="H11" s="397">
        <f t="shared" si="0"/>
        <v>8.1277470686106808E-3</v>
      </c>
      <c r="I11" s="283">
        <f>I9</f>
        <v>4.8287491224225813E-2</v>
      </c>
      <c r="P11" s="246"/>
      <c r="Q11" s="246"/>
      <c r="R11" s="210"/>
      <c r="S11" s="210"/>
    </row>
    <row r="12" spans="2:19">
      <c r="B12" s="196"/>
      <c r="C12" s="191"/>
      <c r="D12" s="196"/>
      <c r="E12" s="192"/>
      <c r="F12" s="192"/>
      <c r="G12" s="192"/>
      <c r="H12" s="194"/>
      <c r="I12" s="195"/>
      <c r="P12" s="246"/>
      <c r="Q12" s="249"/>
      <c r="R12" s="210"/>
      <c r="S12" s="210"/>
    </row>
    <row r="13" spans="2:19">
      <c r="B13" s="196" t="s">
        <v>7</v>
      </c>
      <c r="C13" s="196" t="s">
        <v>8</v>
      </c>
      <c r="D13" s="196" t="s">
        <v>9</v>
      </c>
      <c r="E13" s="193">
        <v>0.19421503652639688</v>
      </c>
      <c r="F13" s="286">
        <v>0.19371348452639689</v>
      </c>
      <c r="G13" s="409">
        <v>4.0499999999999992E-4</v>
      </c>
      <c r="H13" s="408">
        <v>9.6551999999999993E-5</v>
      </c>
      <c r="I13" s="283">
        <v>2.3962006906121384E-2</v>
      </c>
      <c r="P13" s="246"/>
      <c r="Q13" s="93"/>
      <c r="R13" s="246"/>
      <c r="S13" s="210"/>
    </row>
    <row r="14" spans="2:19">
      <c r="B14" s="196"/>
      <c r="C14" s="196"/>
      <c r="D14" s="196" t="s">
        <v>10</v>
      </c>
      <c r="E14" s="197">
        <v>53.948621257332469</v>
      </c>
      <c r="F14" s="287">
        <v>53.809301257332471</v>
      </c>
      <c r="G14" s="286">
        <v>0.11249999999999999</v>
      </c>
      <c r="H14" s="396">
        <v>2.682E-2</v>
      </c>
      <c r="I14" s="283">
        <v>2.3962006906121384E-2</v>
      </c>
      <c r="P14" s="246"/>
      <c r="Q14" s="92"/>
      <c r="R14" s="210"/>
      <c r="S14" s="210"/>
    </row>
    <row r="15" spans="2:19">
      <c r="B15" s="196"/>
      <c r="C15" s="196"/>
      <c r="D15" s="196"/>
      <c r="E15" s="192"/>
      <c r="F15" s="192"/>
      <c r="G15" s="289"/>
      <c r="H15" s="288"/>
      <c r="I15" s="195"/>
      <c r="P15" s="246"/>
      <c r="Q15" s="249"/>
      <c r="R15" s="210"/>
      <c r="S15" s="210"/>
    </row>
    <row r="16" spans="2:19">
      <c r="B16" s="196" t="s">
        <v>11</v>
      </c>
      <c r="C16" s="196" t="s">
        <v>8</v>
      </c>
      <c r="D16" s="196" t="s">
        <v>12</v>
      </c>
      <c r="E16" s="192">
        <v>2.6824483335089955</v>
      </c>
      <c r="F16" s="282">
        <v>2.6626672817797186</v>
      </c>
      <c r="G16" s="397">
        <v>7.0950687694680045E-3</v>
      </c>
      <c r="H16" s="396">
        <v>1.268598295980879E-2</v>
      </c>
      <c r="I16" s="283">
        <v>3.4847383871315182E-2</v>
      </c>
      <c r="P16" s="246"/>
      <c r="Q16" s="91"/>
      <c r="R16" s="210"/>
      <c r="S16" s="210"/>
    </row>
    <row r="17" spans="2:22">
      <c r="B17" s="196" t="s">
        <v>13</v>
      </c>
      <c r="C17" s="196" t="s">
        <v>8</v>
      </c>
      <c r="D17" s="196" t="s">
        <v>12</v>
      </c>
      <c r="E17" s="192">
        <v>2.0005113026348575</v>
      </c>
      <c r="F17" s="282">
        <v>1.9862144022494952</v>
      </c>
      <c r="G17" s="397">
        <v>5.1280130507039366E-3</v>
      </c>
      <c r="H17" s="397">
        <v>9.1688873346586364E-3</v>
      </c>
      <c r="I17" s="283">
        <v>3.4848925765214464E-2</v>
      </c>
      <c r="P17" s="246"/>
      <c r="Q17" s="91"/>
      <c r="R17" s="210"/>
      <c r="S17" s="210"/>
    </row>
    <row r="18" spans="2:22">
      <c r="B18" s="196" t="s">
        <v>14</v>
      </c>
      <c r="C18" s="196" t="s">
        <v>8</v>
      </c>
      <c r="D18" s="196" t="s">
        <v>12</v>
      </c>
      <c r="E18" s="192">
        <v>1.4314358848509625</v>
      </c>
      <c r="F18" s="282">
        <v>1.4213281367492707</v>
      </c>
      <c r="G18" s="397">
        <v>3.6254476691864649E-3</v>
      </c>
      <c r="H18" s="397">
        <v>6.4823004325053986E-3</v>
      </c>
      <c r="I18" s="283">
        <v>3.4849556148489093E-2</v>
      </c>
      <c r="P18" s="246"/>
      <c r="Q18" s="91"/>
      <c r="R18" s="210"/>
      <c r="S18" s="210"/>
    </row>
    <row r="19" spans="2:22">
      <c r="B19" s="196" t="s">
        <v>211</v>
      </c>
      <c r="C19" s="196" t="s">
        <v>8</v>
      </c>
      <c r="D19" s="196" t="s">
        <v>12</v>
      </c>
      <c r="E19" s="192">
        <f>SUM(F19:H19)</f>
        <v>1.9506658344592955</v>
      </c>
      <c r="F19" s="282">
        <f>D57</f>
        <v>1.9367207514351024</v>
      </c>
      <c r="G19" s="397">
        <f>E57</f>
        <v>5.0018231794093536E-3</v>
      </c>
      <c r="H19" s="397">
        <f>F57</f>
        <v>8.9432598447839219E-3</v>
      </c>
      <c r="I19" s="400">
        <f>I18</f>
        <v>3.4849556148489093E-2</v>
      </c>
      <c r="K19" s="458"/>
      <c r="L19" s="63"/>
      <c r="M19" s="63"/>
      <c r="N19" s="63"/>
      <c r="O19" s="63"/>
      <c r="P19" s="246"/>
      <c r="Q19" s="246"/>
      <c r="R19" s="210"/>
      <c r="S19" s="210"/>
    </row>
    <row r="20" spans="2:22">
      <c r="B20" s="196"/>
      <c r="C20" s="196"/>
      <c r="D20" s="196"/>
      <c r="E20" s="192"/>
      <c r="F20" s="192"/>
      <c r="G20" s="289"/>
      <c r="H20" s="288"/>
      <c r="I20" s="195"/>
      <c r="P20" s="246"/>
      <c r="Q20" s="249"/>
      <c r="R20" s="210"/>
      <c r="S20" s="210"/>
      <c r="V20" s="198"/>
    </row>
    <row r="21" spans="2:22">
      <c r="B21" s="196" t="s">
        <v>15</v>
      </c>
      <c r="C21" s="196" t="s">
        <v>8</v>
      </c>
      <c r="D21" s="196" t="s">
        <v>16</v>
      </c>
      <c r="E21" s="192">
        <v>2.6876058582805618</v>
      </c>
      <c r="F21" s="282">
        <v>2.6719624633816093</v>
      </c>
      <c r="G21" s="397">
        <v>9.1204494513483086E-3</v>
      </c>
      <c r="H21" s="397">
        <v>6.5229454476043109E-3</v>
      </c>
      <c r="I21" s="283">
        <v>5.3908677855654388E-3</v>
      </c>
      <c r="L21" s="63"/>
      <c r="M21" s="63"/>
      <c r="N21" s="63"/>
      <c r="O21" s="63"/>
      <c r="P21" s="246"/>
      <c r="Q21" s="91"/>
      <c r="R21" s="210"/>
      <c r="S21" s="210"/>
      <c r="U21" s="198"/>
      <c r="V21" s="198"/>
    </row>
    <row r="22" spans="2:22">
      <c r="B22" s="196" t="s">
        <v>213</v>
      </c>
      <c r="C22" s="196" t="s">
        <v>8</v>
      </c>
      <c r="D22" s="196" t="s">
        <v>12</v>
      </c>
      <c r="E22" s="192">
        <v>3.0286863333333298</v>
      </c>
      <c r="F22" s="282">
        <v>3.0213333333333332</v>
      </c>
      <c r="G22" s="397">
        <v>5.9375000000000001E-3</v>
      </c>
      <c r="H22" s="397">
        <v>1.4155000000000001E-3</v>
      </c>
      <c r="I22" s="283">
        <v>5.0886322306602271E-3</v>
      </c>
      <c r="K22" s="524"/>
      <c r="L22" s="63"/>
      <c r="M22" s="63"/>
      <c r="N22" s="63"/>
      <c r="O22" s="63"/>
      <c r="P22" s="246"/>
      <c r="Q22" s="91"/>
      <c r="R22" s="210"/>
      <c r="S22" s="210"/>
    </row>
    <row r="23" spans="2:22">
      <c r="B23" s="196" t="s">
        <v>18</v>
      </c>
      <c r="C23" s="196" t="s">
        <v>8</v>
      </c>
      <c r="D23" s="196" t="s">
        <v>16</v>
      </c>
      <c r="E23" s="192">
        <v>3.0246781587716689</v>
      </c>
      <c r="F23" s="282">
        <v>3.0080553941309827</v>
      </c>
      <c r="G23" s="397">
        <v>9.6914439369674438E-3</v>
      </c>
      <c r="H23" s="397">
        <v>6.9313207037191163E-3</v>
      </c>
      <c r="I23" s="283">
        <v>5.3484032836323778E-3</v>
      </c>
      <c r="L23" s="235"/>
      <c r="P23" s="246"/>
      <c r="Q23" s="91"/>
      <c r="R23" s="210"/>
      <c r="S23" s="210"/>
    </row>
    <row r="24" spans="2:22">
      <c r="B24" s="196" t="s">
        <v>19</v>
      </c>
      <c r="C24" s="196" t="s">
        <v>8</v>
      </c>
      <c r="D24" s="196" t="s">
        <v>16</v>
      </c>
      <c r="E24" s="192">
        <v>2.9619446471276176</v>
      </c>
      <c r="F24" s="282">
        <v>2.9454724759284421</v>
      </c>
      <c r="G24" s="397">
        <v>9.6036445890714875E-3</v>
      </c>
      <c r="H24" s="397">
        <v>6.8685266101039281E-3</v>
      </c>
      <c r="I24" s="283">
        <v>5.3567958666573033E-3</v>
      </c>
      <c r="P24" s="246"/>
      <c r="Q24" s="91"/>
      <c r="R24" s="210"/>
      <c r="S24" s="210"/>
    </row>
    <row r="25" spans="2:22">
      <c r="B25" s="196"/>
      <c r="C25" s="196"/>
      <c r="D25" s="196"/>
      <c r="E25" s="192"/>
      <c r="F25" s="192"/>
      <c r="G25" s="289"/>
      <c r="H25" s="288"/>
      <c r="I25" s="195"/>
      <c r="P25" s="246"/>
      <c r="Q25" s="249"/>
      <c r="R25" s="210"/>
      <c r="S25" s="210"/>
    </row>
    <row r="26" spans="2:22" ht="12.75" customHeight="1">
      <c r="B26" s="196" t="s">
        <v>7</v>
      </c>
      <c r="C26" s="196" t="s">
        <v>20</v>
      </c>
      <c r="D26" s="196" t="s">
        <v>9</v>
      </c>
      <c r="E26" s="193">
        <v>0.19389103652639689</v>
      </c>
      <c r="F26" s="286">
        <v>0.19371348452639689</v>
      </c>
      <c r="G26" s="408">
        <v>8.1000000000000004E-5</v>
      </c>
      <c r="H26" s="408">
        <v>9.6551999999999993E-5</v>
      </c>
      <c r="I26" s="283">
        <v>2.3980224887807502E-2</v>
      </c>
      <c r="P26" s="246"/>
      <c r="Q26" s="93"/>
      <c r="R26" s="210"/>
      <c r="S26" s="250"/>
    </row>
    <row r="27" spans="2:22" ht="15" customHeight="1">
      <c r="B27" s="196"/>
      <c r="C27" s="196"/>
      <c r="D27" s="196" t="s">
        <v>10</v>
      </c>
      <c r="E27" s="192">
        <v>53.858621257332473</v>
      </c>
      <c r="F27" s="282">
        <v>53.809301257332471</v>
      </c>
      <c r="G27" s="396">
        <v>2.2499999999999999E-2</v>
      </c>
      <c r="H27" s="396">
        <v>2.682E-2</v>
      </c>
      <c r="I27" s="283">
        <v>2.3980224887807502E-2</v>
      </c>
      <c r="P27" s="246"/>
      <c r="Q27" s="92"/>
      <c r="R27" s="210"/>
      <c r="S27" s="210"/>
    </row>
    <row r="28" spans="2:22" ht="15" customHeight="1">
      <c r="B28" s="196"/>
      <c r="C28" s="196"/>
      <c r="D28" s="196"/>
      <c r="E28" s="192"/>
      <c r="F28" s="192"/>
      <c r="G28" s="289"/>
      <c r="H28" s="288"/>
      <c r="I28" s="195"/>
      <c r="P28" s="246"/>
      <c r="Q28" s="249"/>
      <c r="R28" s="210"/>
      <c r="S28" s="210"/>
    </row>
    <row r="29" spans="2:22">
      <c r="B29" s="196" t="s">
        <v>11</v>
      </c>
      <c r="C29" s="196" t="s">
        <v>20</v>
      </c>
      <c r="D29" s="196" t="s">
        <v>12</v>
      </c>
      <c r="E29" s="192">
        <v>2.6824483335089955</v>
      </c>
      <c r="F29" s="282">
        <v>2.6626672817797186</v>
      </c>
      <c r="G29" s="397">
        <v>7.0950687694680045E-3</v>
      </c>
      <c r="H29" s="396">
        <v>1.268598295980879E-2</v>
      </c>
      <c r="I29" s="283">
        <v>3.4847383871315182E-2</v>
      </c>
      <c r="P29" s="246"/>
      <c r="Q29" s="91"/>
      <c r="R29" s="210"/>
      <c r="S29" s="210"/>
    </row>
    <row r="30" spans="2:22">
      <c r="B30" s="196" t="s">
        <v>13</v>
      </c>
      <c r="C30" s="196" t="s">
        <v>20</v>
      </c>
      <c r="D30" s="196" t="s">
        <v>12</v>
      </c>
      <c r="E30" s="192">
        <v>2.0005113026348575</v>
      </c>
      <c r="F30" s="282">
        <v>1.9862144022494952</v>
      </c>
      <c r="G30" s="397">
        <v>5.1280130507039366E-3</v>
      </c>
      <c r="H30" s="397">
        <v>9.1688873346586364E-3</v>
      </c>
      <c r="I30" s="283">
        <v>3.4848925765214464E-2</v>
      </c>
      <c r="P30" s="246"/>
      <c r="Q30" s="91"/>
      <c r="R30" s="210"/>
      <c r="S30" s="210"/>
    </row>
    <row r="31" spans="2:22">
      <c r="B31" s="196" t="s">
        <v>14</v>
      </c>
      <c r="C31" s="196" t="s">
        <v>20</v>
      </c>
      <c r="D31" s="196" t="s">
        <v>12</v>
      </c>
      <c r="E31" s="192">
        <v>1.4314358848509625</v>
      </c>
      <c r="F31" s="282">
        <v>1.4213281367492707</v>
      </c>
      <c r="G31" s="397">
        <v>3.6254476691864649E-3</v>
      </c>
      <c r="H31" s="397">
        <v>6.4823004325053986E-3</v>
      </c>
      <c r="I31" s="283">
        <v>3.4849556148489093E-2</v>
      </c>
      <c r="P31" s="246"/>
      <c r="Q31" s="91"/>
      <c r="R31" s="210"/>
      <c r="S31" s="210"/>
    </row>
    <row r="32" spans="2:22">
      <c r="B32" s="196" t="s">
        <v>211</v>
      </c>
      <c r="C32" s="196" t="s">
        <v>20</v>
      </c>
      <c r="D32" s="196" t="s">
        <v>12</v>
      </c>
      <c r="E32" s="460">
        <v>2.30286971006631</v>
      </c>
      <c r="F32" s="460">
        <v>2.2861013842040872</v>
      </c>
      <c r="G32" s="461">
        <v>6.0144640825763526E-3</v>
      </c>
      <c r="H32" s="636">
        <v>1.0753861779646516E-2</v>
      </c>
      <c r="I32" s="462">
        <v>3.4908478450029368E-2</v>
      </c>
      <c r="S32" s="210"/>
    </row>
    <row r="33" spans="2:19">
      <c r="B33" s="196"/>
      <c r="C33" s="196"/>
      <c r="D33" s="196"/>
      <c r="E33" s="192"/>
      <c r="F33" s="192"/>
      <c r="G33" s="289"/>
      <c r="H33" s="288"/>
      <c r="I33" s="195"/>
      <c r="S33" s="210"/>
    </row>
    <row r="34" spans="2:19">
      <c r="B34" s="196" t="s">
        <v>15</v>
      </c>
      <c r="C34" s="196" t="s">
        <v>20</v>
      </c>
      <c r="D34" s="196" t="s">
        <v>16</v>
      </c>
      <c r="E34" s="192">
        <v>2.6812215436646181</v>
      </c>
      <c r="F34" s="282">
        <v>2.6719624633816093</v>
      </c>
      <c r="G34" s="397">
        <v>2.7361348354044924E-3</v>
      </c>
      <c r="H34" s="397">
        <v>6.5229454476043109E-3</v>
      </c>
      <c r="I34" s="283">
        <v>5.1543805237520253E-3</v>
      </c>
      <c r="S34" s="210"/>
    </row>
    <row r="35" spans="2:19">
      <c r="B35" s="196" t="s">
        <v>213</v>
      </c>
      <c r="C35" s="196" t="s">
        <v>20</v>
      </c>
      <c r="D35" s="196" t="s">
        <v>12</v>
      </c>
      <c r="E35" s="192">
        <v>3.0239363333333329</v>
      </c>
      <c r="F35" s="282">
        <v>3.0213333333333332</v>
      </c>
      <c r="G35" s="397">
        <v>1.1875E-3</v>
      </c>
      <c r="H35" s="397">
        <v>1.4155000000000001E-3</v>
      </c>
      <c r="I35" s="283">
        <v>5.0050285692784333E-3</v>
      </c>
      <c r="P35" s="246"/>
      <c r="Q35" s="91"/>
      <c r="R35" s="210"/>
      <c r="S35" s="210"/>
    </row>
    <row r="36" spans="2:19">
      <c r="B36" s="196" t="s">
        <v>18</v>
      </c>
      <c r="C36" s="196" t="s">
        <v>20</v>
      </c>
      <c r="D36" s="196" t="s">
        <v>16</v>
      </c>
      <c r="E36" s="192">
        <v>3.0144284876639325</v>
      </c>
      <c r="F36" s="282">
        <v>3.0080553941309827</v>
      </c>
      <c r="G36" s="397">
        <v>2.9074331810902336E-3</v>
      </c>
      <c r="H36" s="397">
        <v>3.4656603518595582E-3</v>
      </c>
      <c r="I36" s="283">
        <v>5.045534348863197E-3</v>
      </c>
      <c r="P36" s="246"/>
      <c r="Q36" s="91"/>
      <c r="R36" s="210"/>
      <c r="S36" s="210"/>
    </row>
    <row r="37" spans="2:19" ht="13.5" thickBot="1">
      <c r="B37" s="196" t="s">
        <v>19</v>
      </c>
      <c r="C37" s="196" t="s">
        <v>20</v>
      </c>
      <c r="D37" s="196" t="s">
        <v>16</v>
      </c>
      <c r="E37" s="411">
        <v>2.9517878326102154</v>
      </c>
      <c r="F37" s="282">
        <v>2.9454724759284421</v>
      </c>
      <c r="G37" s="397">
        <v>2.8810933767214465E-3</v>
      </c>
      <c r="H37" s="397">
        <v>3.4342633050519641E-3</v>
      </c>
      <c r="I37" s="283">
        <v>5.0467527160559245E-3</v>
      </c>
      <c r="K37" s="235"/>
      <c r="P37" s="246"/>
      <c r="Q37" s="91"/>
      <c r="R37" s="210"/>
      <c r="S37" s="210"/>
    </row>
    <row r="38" spans="2:19">
      <c r="B38" s="196"/>
      <c r="C38" s="196"/>
      <c r="D38" s="196"/>
      <c r="E38" s="410"/>
      <c r="F38" s="192"/>
      <c r="G38" s="289"/>
      <c r="H38" s="288"/>
      <c r="I38" s="195"/>
      <c r="P38" s="246"/>
      <c r="Q38" s="249"/>
      <c r="R38" s="210"/>
      <c r="S38" s="210"/>
    </row>
    <row r="39" spans="2:19" ht="14.25">
      <c r="B39" s="196" t="s">
        <v>21</v>
      </c>
      <c r="C39" s="196" t="s">
        <v>214</v>
      </c>
      <c r="D39" s="196" t="s">
        <v>12</v>
      </c>
      <c r="E39" s="194">
        <v>1.4961168000000002E-2</v>
      </c>
      <c r="F39" s="282">
        <v>1.00298055</v>
      </c>
      <c r="G39" s="397">
        <v>5.7780000000000001E-3</v>
      </c>
      <c r="H39" s="397">
        <v>9.183168000000002E-3</v>
      </c>
      <c r="I39" s="283">
        <v>0.36259515087735805</v>
      </c>
      <c r="K39" s="199"/>
      <c r="P39" s="247"/>
      <c r="Q39" s="91"/>
      <c r="R39" s="210"/>
      <c r="S39" s="210"/>
    </row>
    <row r="40" spans="2:19" ht="14.25">
      <c r="B40" s="196" t="s">
        <v>21</v>
      </c>
      <c r="C40" s="196" t="s">
        <v>215</v>
      </c>
      <c r="D40" s="196" t="s">
        <v>12</v>
      </c>
      <c r="E40" s="194">
        <v>6.6963168000000003E-2</v>
      </c>
      <c r="F40" s="282">
        <v>1.00298055</v>
      </c>
      <c r="G40" s="396">
        <v>5.7779999999999998E-2</v>
      </c>
      <c r="H40" s="397">
        <v>9.183168000000002E-3</v>
      </c>
      <c r="I40" s="283">
        <v>0.43684615308872388</v>
      </c>
      <c r="K40" s="199"/>
      <c r="P40" s="248"/>
      <c r="Q40" s="91"/>
      <c r="R40" s="210"/>
      <c r="S40" s="210"/>
    </row>
    <row r="42" spans="2:19" ht="34.5" customHeight="1">
      <c r="B42" s="646" t="s">
        <v>264</v>
      </c>
      <c r="C42" s="647"/>
      <c r="D42" s="647"/>
      <c r="E42" s="647"/>
      <c r="F42" s="647"/>
      <c r="G42" s="647"/>
      <c r="H42" s="647"/>
      <c r="I42" s="647"/>
    </row>
    <row r="44" spans="2:19" ht="25.5" customHeight="1">
      <c r="B44" s="648" t="s">
        <v>229</v>
      </c>
      <c r="C44" s="648"/>
      <c r="D44" s="648"/>
      <c r="E44" s="648"/>
      <c r="F44" s="648"/>
      <c r="G44" s="648"/>
      <c r="H44" s="648"/>
      <c r="I44" s="648"/>
    </row>
    <row r="45" spans="2:19">
      <c r="B45" s="70" t="s">
        <v>212</v>
      </c>
    </row>
    <row r="46" spans="2:19" ht="31.5" customHeight="1">
      <c r="B46" s="649" t="s">
        <v>307</v>
      </c>
      <c r="C46" s="649"/>
      <c r="D46" s="649"/>
      <c r="E46" s="649"/>
      <c r="F46" s="649"/>
      <c r="G46" s="649"/>
      <c r="H46" s="649"/>
      <c r="I46" s="649"/>
      <c r="J46" s="90"/>
      <c r="K46" s="90"/>
      <c r="L46" s="90"/>
      <c r="M46" s="90"/>
      <c r="N46" s="90"/>
      <c r="O46" s="90"/>
      <c r="P46" s="90"/>
    </row>
    <row r="47" spans="2:19" ht="54" customHeight="1" thickBot="1">
      <c r="B47" s="646" t="s">
        <v>265</v>
      </c>
      <c r="C47" s="647"/>
      <c r="D47" s="647"/>
      <c r="E47" s="647"/>
      <c r="F47" s="647"/>
      <c r="G47" s="647"/>
      <c r="H47" s="647"/>
      <c r="I47" s="647"/>
      <c r="L47" s="70" t="s">
        <v>395</v>
      </c>
    </row>
    <row r="48" spans="2:19" s="295" customFormat="1" ht="16.5" customHeight="1">
      <c r="B48" s="290"/>
      <c r="C48" s="291"/>
      <c r="D48" s="291"/>
      <c r="E48" s="291"/>
      <c r="F48" s="291"/>
      <c r="G48" s="291"/>
      <c r="H48" s="291"/>
      <c r="I48" s="291"/>
      <c r="L48" s="299"/>
      <c r="M48" s="412"/>
      <c r="N48" s="413"/>
      <c r="O48" s="414" t="s">
        <v>393</v>
      </c>
      <c r="P48" s="415" t="s">
        <v>327</v>
      </c>
      <c r="Q48" s="416" t="s">
        <v>328</v>
      </c>
      <c r="R48" s="455" t="s">
        <v>329</v>
      </c>
      <c r="S48" s="456" t="s">
        <v>58</v>
      </c>
    </row>
    <row r="49" spans="1:21" s="295" customFormat="1" ht="16.5" customHeight="1">
      <c r="A49" s="70"/>
      <c r="B49" s="70"/>
      <c r="C49" s="70"/>
      <c r="D49" s="70"/>
      <c r="E49" s="70"/>
      <c r="F49" s="70"/>
      <c r="G49" s="70"/>
      <c r="H49" s="70"/>
      <c r="I49" s="70"/>
      <c r="J49" s="70"/>
      <c r="K49" s="70"/>
      <c r="L49" s="299"/>
      <c r="M49" s="417" t="s">
        <v>330</v>
      </c>
      <c r="N49" s="650"/>
      <c r="O49" s="418"/>
      <c r="P49" s="419">
        <v>145.74684935213952</v>
      </c>
      <c r="Q49" s="420">
        <v>34241.389079092434</v>
      </c>
      <c r="R49" s="420">
        <v>186.97608</v>
      </c>
      <c r="S49" s="421">
        <v>34574.112008444572</v>
      </c>
    </row>
    <row r="50" spans="1:21" s="295" customFormat="1" ht="16.5" customHeight="1">
      <c r="A50" s="70"/>
      <c r="B50" s="70"/>
      <c r="C50" s="70"/>
      <c r="D50" s="70" t="s">
        <v>208</v>
      </c>
      <c r="E50" s="70"/>
      <c r="F50" s="70"/>
      <c r="G50" s="70"/>
      <c r="H50" s="70"/>
      <c r="I50" s="70"/>
      <c r="J50" s="70"/>
      <c r="K50" s="70"/>
      <c r="L50" s="299"/>
      <c r="M50" s="422" t="s">
        <v>331</v>
      </c>
      <c r="N50" s="651"/>
      <c r="O50" s="423" t="s">
        <v>332</v>
      </c>
      <c r="P50" s="424">
        <v>0</v>
      </c>
      <c r="Q50" s="424">
        <v>13217.439079170201</v>
      </c>
      <c r="R50" s="425">
        <v>0</v>
      </c>
      <c r="S50" s="426">
        <v>13217.439079170201</v>
      </c>
    </row>
    <row r="51" spans="1:21" s="295" customFormat="1" ht="16.5" customHeight="1">
      <c r="A51" s="70"/>
      <c r="B51" s="490" t="s">
        <v>195</v>
      </c>
      <c r="C51" s="477" t="s">
        <v>199</v>
      </c>
      <c r="D51" s="491" t="s">
        <v>209</v>
      </c>
      <c r="E51" s="492" t="s">
        <v>8</v>
      </c>
      <c r="F51" s="492" t="s">
        <v>207</v>
      </c>
      <c r="G51" s="478"/>
      <c r="H51" s="491"/>
      <c r="I51" s="492"/>
      <c r="J51" s="493"/>
      <c r="K51" s="296"/>
      <c r="L51" s="299"/>
      <c r="M51" s="422" t="s">
        <v>333</v>
      </c>
      <c r="N51" s="651"/>
      <c r="O51" s="427" t="s">
        <v>334</v>
      </c>
      <c r="P51" s="428">
        <v>0</v>
      </c>
      <c r="Q51" s="428">
        <v>7579.1458675197173</v>
      </c>
      <c r="R51" s="429">
        <v>186.97608</v>
      </c>
      <c r="S51" s="430">
        <v>7766.1219475197177</v>
      </c>
    </row>
    <row r="52" spans="1:21" s="295" customFormat="1" ht="16.5" customHeight="1">
      <c r="A52" s="70"/>
      <c r="B52" s="479" t="s">
        <v>196</v>
      </c>
      <c r="C52" s="297">
        <f>SUM(D52:F52)</f>
        <v>5661.3849825208872</v>
      </c>
      <c r="D52" s="298">
        <f>P55-P64</f>
        <v>5613.4073806524002</v>
      </c>
      <c r="E52" s="297">
        <f>P71</f>
        <v>36.744987732402706</v>
      </c>
      <c r="F52" s="297">
        <f>P76</f>
        <v>11.232614136084081</v>
      </c>
      <c r="G52" s="226"/>
      <c r="H52" s="226"/>
      <c r="I52" s="226"/>
      <c r="J52" s="480"/>
      <c r="K52" s="70"/>
      <c r="L52" s="299"/>
      <c r="M52" s="422" t="s">
        <v>335</v>
      </c>
      <c r="N52" s="651"/>
      <c r="O52" s="427" t="s">
        <v>334</v>
      </c>
      <c r="P52" s="428">
        <v>0</v>
      </c>
      <c r="Q52" s="428">
        <v>11807.339753633865</v>
      </c>
      <c r="R52" s="429">
        <v>0</v>
      </c>
      <c r="S52" s="430">
        <v>11807.339753633865</v>
      </c>
    </row>
    <row r="53" spans="1:21" s="295" customFormat="1" ht="16.5" customHeight="1">
      <c r="A53" s="70"/>
      <c r="B53" s="479" t="s">
        <v>197</v>
      </c>
      <c r="C53" s="297">
        <f>SUM(D53:F53)</f>
        <v>5048.8121567673361</v>
      </c>
      <c r="D53" s="298">
        <f>Q55-Q64</f>
        <v>3901.9544825352823</v>
      </c>
      <c r="E53" s="297">
        <f>Q71</f>
        <v>949.06477627580807</v>
      </c>
      <c r="F53" s="297">
        <f>Q76</f>
        <v>197.79289795624533</v>
      </c>
      <c r="G53" s="226"/>
      <c r="H53" s="226"/>
      <c r="I53" s="226"/>
      <c r="J53" s="480"/>
      <c r="K53" s="70"/>
      <c r="L53" s="299"/>
      <c r="M53" s="422" t="s">
        <v>336</v>
      </c>
      <c r="N53" s="457"/>
      <c r="O53" s="431" t="s">
        <v>334</v>
      </c>
      <c r="P53" s="432">
        <v>145.74684935213952</v>
      </c>
      <c r="Q53" s="432">
        <v>1637.46437876865</v>
      </c>
      <c r="R53" s="433">
        <v>0</v>
      </c>
      <c r="S53" s="434">
        <v>1783.2112281207897</v>
      </c>
    </row>
    <row r="54" spans="1:21" s="295" customFormat="1" ht="16.5" customHeight="1">
      <c r="A54" s="70"/>
      <c r="B54" s="479" t="s">
        <v>198</v>
      </c>
      <c r="C54" s="297">
        <f>SUM(D54:F54)</f>
        <v>1390.401160000758</v>
      </c>
      <c r="D54" s="298">
        <f>R55-R64</f>
        <v>1091.2368508608997</v>
      </c>
      <c r="E54" s="297">
        <f>R71</f>
        <v>142.89606581580841</v>
      </c>
      <c r="F54" s="297">
        <f>R76</f>
        <v>156.26824332404988</v>
      </c>
      <c r="G54" s="226"/>
      <c r="H54" s="226"/>
      <c r="I54" s="226"/>
      <c r="J54" s="480"/>
      <c r="K54" s="70"/>
      <c r="L54" s="299"/>
      <c r="M54" s="417" t="s">
        <v>337</v>
      </c>
      <c r="N54" s="643" t="s">
        <v>338</v>
      </c>
      <c r="O54" s="435" t="s">
        <v>339</v>
      </c>
      <c r="P54" s="436">
        <v>65.618183377416699</v>
      </c>
      <c r="Q54" s="437">
        <v>1600.2203280127808</v>
      </c>
      <c r="R54" s="437">
        <v>17.997485481982498</v>
      </c>
      <c r="S54" s="438">
        <v>1683.83599687218</v>
      </c>
    </row>
    <row r="55" spans="1:21" s="295" customFormat="1" ht="16.5" customHeight="1">
      <c r="A55" s="70"/>
      <c r="B55" s="481"/>
      <c r="C55" s="200"/>
      <c r="D55" s="226"/>
      <c r="E55" s="226"/>
      <c r="F55" s="226"/>
      <c r="G55" s="226"/>
      <c r="H55" s="226"/>
      <c r="I55" s="226"/>
      <c r="J55" s="482"/>
      <c r="K55" s="224"/>
      <c r="L55" s="299"/>
      <c r="M55" s="417" t="s">
        <v>340</v>
      </c>
      <c r="N55" s="644"/>
      <c r="O55" s="439"/>
      <c r="P55" s="440">
        <v>5796.0568562588314</v>
      </c>
      <c r="Q55" s="441">
        <v>13832.935632384115</v>
      </c>
      <c r="R55" s="441">
        <v>4297.0081273354554</v>
      </c>
      <c r="S55" s="442">
        <v>23926.000615978402</v>
      </c>
      <c r="U55" s="224"/>
    </row>
    <row r="56" spans="1:21" s="295" customFormat="1" ht="16.5" customHeight="1">
      <c r="A56" s="70"/>
      <c r="B56" s="481"/>
      <c r="C56" s="200" t="s">
        <v>190</v>
      </c>
      <c r="D56" s="200" t="s">
        <v>191</v>
      </c>
      <c r="E56" s="200" t="s">
        <v>192</v>
      </c>
      <c r="F56" s="200" t="s">
        <v>193</v>
      </c>
      <c r="G56" s="200" t="s">
        <v>210</v>
      </c>
      <c r="H56" s="200"/>
      <c r="I56" s="200"/>
      <c r="J56" s="483"/>
      <c r="K56" s="70"/>
      <c r="L56" s="299"/>
      <c r="M56" s="443" t="s">
        <v>341</v>
      </c>
      <c r="N56" s="644"/>
      <c r="O56" s="444" t="s">
        <v>342</v>
      </c>
      <c r="P56" s="445">
        <v>0</v>
      </c>
      <c r="Q56" s="428">
        <v>0</v>
      </c>
      <c r="R56" s="428">
        <v>0</v>
      </c>
      <c r="S56" s="430">
        <v>0</v>
      </c>
    </row>
    <row r="57" spans="1:21" s="295" customFormat="1" ht="16.5" customHeight="1">
      <c r="A57" s="70"/>
      <c r="B57" s="481" t="s">
        <v>194</v>
      </c>
      <c r="C57" s="226">
        <f>(E16*$E$52+E17*$E$53+E18*$E$54)/($E$52+$E$53+$E$54)</f>
        <v>1.9506658344592951</v>
      </c>
      <c r="D57" s="226">
        <f>(F16*$E$52+F17*$E$53+F18*$E$54)/($E$52+$E$53+$E$54)</f>
        <v>1.9367207514351024</v>
      </c>
      <c r="E57" s="251">
        <f>(G16*$E$52+G17*$E$53+G18*$E$54)/($E$52+$E$53+$E$54)</f>
        <v>5.0018231794093536E-3</v>
      </c>
      <c r="F57" s="251">
        <f>(H16*$E$52+H17*$E$53+H18*$E$54)/($E$52+$E$53+$E$54)</f>
        <v>8.9432598447839219E-3</v>
      </c>
      <c r="G57" s="201">
        <f>C57-SUM(D57:F57)</f>
        <v>0</v>
      </c>
      <c r="H57" s="200"/>
      <c r="I57" s="200"/>
      <c r="J57" s="483"/>
      <c r="K57" s="70"/>
      <c r="L57" s="299"/>
      <c r="M57" s="422" t="s">
        <v>343</v>
      </c>
      <c r="N57" s="644"/>
      <c r="O57" s="444" t="s">
        <v>344</v>
      </c>
      <c r="P57" s="445">
        <v>0</v>
      </c>
      <c r="Q57" s="428">
        <v>0</v>
      </c>
      <c r="R57" s="428">
        <v>0</v>
      </c>
      <c r="S57" s="430">
        <v>0</v>
      </c>
    </row>
    <row r="58" spans="1:21" s="295" customFormat="1" ht="16.5" customHeight="1">
      <c r="A58" s="70"/>
      <c r="B58" s="481" t="s">
        <v>202</v>
      </c>
      <c r="C58" s="226">
        <f>(E29*$D$52+E30*$D$53+E31*$D$54)/($D$52+$D$53+$D$54)</f>
        <v>2.30286971006631</v>
      </c>
      <c r="D58" s="226">
        <f>(F29*$D$52+F30*$D$53+F31*$D$54)/($D$52+$D$53+$D$54)</f>
        <v>2.2861013842040872</v>
      </c>
      <c r="E58" s="259">
        <f>(G29*$D$52+G30*$D$53+G31*$D$54)/($D$52+$D$53+$D$54)</f>
        <v>6.0144640825763526E-3</v>
      </c>
      <c r="F58" s="260">
        <f>(H29*$D$52+H30*$D$53+H31*$D$54)/($D$52+$D$53+$D$54)</f>
        <v>1.0753861779646516E-2</v>
      </c>
      <c r="G58" s="201">
        <f>C58-SUM(D58:F58)</f>
        <v>0</v>
      </c>
      <c r="H58" s="200"/>
      <c r="I58" s="200"/>
      <c r="J58" s="483"/>
      <c r="K58" s="70"/>
      <c r="L58" s="299"/>
      <c r="M58" s="422" t="s">
        <v>345</v>
      </c>
      <c r="N58" s="644"/>
      <c r="O58" s="444" t="s">
        <v>346</v>
      </c>
      <c r="P58" s="445">
        <v>0</v>
      </c>
      <c r="Q58" s="428">
        <v>0</v>
      </c>
      <c r="R58" s="428">
        <v>0</v>
      </c>
      <c r="S58" s="430">
        <v>0</v>
      </c>
    </row>
    <row r="59" spans="1:21" s="295" customFormat="1" ht="16.5" customHeight="1">
      <c r="A59" s="70"/>
      <c r="B59" s="481" t="s">
        <v>291</v>
      </c>
      <c r="C59" s="226">
        <f>(E8*F52+E9*F53+E10*F54)/(F52+F53+F54)</f>
        <v>1.9098628565767546</v>
      </c>
      <c r="D59" s="226">
        <f>(F8*F52+F9*F53+F10*F54)/(F52+F53+F54)</f>
        <v>1.7653635143972262</v>
      </c>
      <c r="E59" s="258">
        <f>(G8*F52+G9*F53+G10*F54)/(F52+F53+F54)</f>
        <v>0.13637159511091748</v>
      </c>
      <c r="F59" s="251">
        <f>(H8*F52+H9*F53+H10*F54)/(F52+F53+F54)</f>
        <v>8.1277470686106808E-3</v>
      </c>
      <c r="G59" s="201">
        <f>C59-SUM(D59:F59)</f>
        <v>0</v>
      </c>
      <c r="H59" s="200"/>
      <c r="I59" s="200"/>
      <c r="J59" s="483"/>
      <c r="K59" s="70"/>
      <c r="L59" s="299"/>
      <c r="M59" s="422" t="s">
        <v>347</v>
      </c>
      <c r="N59" s="644"/>
      <c r="O59" s="444" t="s">
        <v>348</v>
      </c>
      <c r="P59" s="445">
        <v>0</v>
      </c>
      <c r="Q59" s="428">
        <v>0</v>
      </c>
      <c r="R59" s="428">
        <v>0</v>
      </c>
      <c r="S59" s="430">
        <v>0</v>
      </c>
    </row>
    <row r="60" spans="1:21" s="295" customFormat="1" ht="16.5" customHeight="1">
      <c r="A60" s="70"/>
      <c r="B60" s="481" t="s">
        <v>216</v>
      </c>
      <c r="C60" s="200"/>
      <c r="D60" s="200"/>
      <c r="E60" s="200"/>
      <c r="F60" s="200"/>
      <c r="G60" s="200"/>
      <c r="H60" s="200"/>
      <c r="I60" s="200"/>
      <c r="J60" s="483"/>
      <c r="K60" s="70"/>
      <c r="L60" s="299"/>
      <c r="M60" s="422" t="s">
        <v>349</v>
      </c>
      <c r="N60" s="644"/>
      <c r="O60" s="444" t="s">
        <v>350</v>
      </c>
      <c r="P60" s="445">
        <v>7.4386194677790858</v>
      </c>
      <c r="Q60" s="428">
        <v>633.6886317013209</v>
      </c>
      <c r="R60" s="428">
        <v>9.6322420179227777</v>
      </c>
      <c r="S60" s="430">
        <v>650.75949318702271</v>
      </c>
    </row>
    <row r="61" spans="1:21" s="295" customFormat="1" ht="16.5" customHeight="1">
      <c r="A61" s="70"/>
      <c r="B61" s="481"/>
      <c r="C61" s="200"/>
      <c r="D61" s="200"/>
      <c r="E61" s="200"/>
      <c r="F61" s="200"/>
      <c r="G61" s="200"/>
      <c r="H61" s="200"/>
      <c r="I61" s="200"/>
      <c r="J61" s="484"/>
      <c r="K61" s="70"/>
      <c r="L61" s="299"/>
      <c r="M61" s="422" t="s">
        <v>351</v>
      </c>
      <c r="N61" s="644"/>
      <c r="O61" s="444" t="s">
        <v>352</v>
      </c>
      <c r="P61" s="445">
        <v>3650.2840055684605</v>
      </c>
      <c r="Q61" s="428">
        <v>1461.5904143355115</v>
      </c>
      <c r="R61" s="428">
        <v>11.174011342503126</v>
      </c>
      <c r="S61" s="430">
        <v>5123.048431246475</v>
      </c>
    </row>
    <row r="62" spans="1:21" s="295" customFormat="1" ht="16.5" customHeight="1">
      <c r="A62" s="70"/>
      <c r="B62" s="485" t="s">
        <v>312</v>
      </c>
      <c r="C62" s="200"/>
      <c r="D62" s="200"/>
      <c r="E62" s="200"/>
      <c r="F62" s="200"/>
      <c r="G62" s="200"/>
      <c r="H62" s="200"/>
      <c r="I62" s="200"/>
      <c r="J62" s="484"/>
      <c r="K62" s="70"/>
      <c r="L62" s="299"/>
      <c r="M62" s="422" t="s">
        <v>353</v>
      </c>
      <c r="N62" s="644"/>
      <c r="O62" s="444" t="s">
        <v>354</v>
      </c>
      <c r="P62" s="445">
        <v>0</v>
      </c>
      <c r="Q62" s="428">
        <v>1.472489426985693</v>
      </c>
      <c r="R62" s="428">
        <v>0</v>
      </c>
      <c r="S62" s="430">
        <v>1.472489426985693</v>
      </c>
    </row>
    <row r="63" spans="1:21" s="295" customFormat="1" ht="16.5" customHeight="1">
      <c r="A63" s="70"/>
      <c r="B63" s="485" t="s">
        <v>392</v>
      </c>
      <c r="C63" s="202"/>
      <c r="D63" s="202"/>
      <c r="E63" s="202"/>
      <c r="F63" s="202"/>
      <c r="G63" s="202"/>
      <c r="H63" s="202"/>
      <c r="I63" s="200"/>
      <c r="J63" s="484"/>
      <c r="K63" s="70"/>
      <c r="L63" s="299"/>
      <c r="M63" s="422" t="s">
        <v>355</v>
      </c>
      <c r="N63" s="644"/>
      <c r="O63" s="444" t="s">
        <v>356</v>
      </c>
      <c r="P63" s="445">
        <v>81.376704539077224</v>
      </c>
      <c r="Q63" s="428">
        <v>1029.4903351544253</v>
      </c>
      <c r="R63" s="428">
        <v>969.20809857678762</v>
      </c>
      <c r="S63" s="430">
        <v>2080.0751382702902</v>
      </c>
    </row>
    <row r="64" spans="1:21" s="295" customFormat="1" ht="16.5" customHeight="1">
      <c r="A64" s="70"/>
      <c r="B64" s="494" t="s">
        <v>305</v>
      </c>
      <c r="C64" s="202"/>
      <c r="D64" s="202"/>
      <c r="E64" s="202"/>
      <c r="F64" s="202"/>
      <c r="G64" s="202"/>
      <c r="H64" s="202"/>
      <c r="I64" s="200"/>
      <c r="J64" s="484"/>
      <c r="K64" s="70"/>
      <c r="L64" s="299"/>
      <c r="M64" s="422" t="s">
        <v>357</v>
      </c>
      <c r="N64" s="644"/>
      <c r="O64" s="444" t="s">
        <v>358</v>
      </c>
      <c r="P64" s="445">
        <v>182.64947560643103</v>
      </c>
      <c r="Q64" s="428">
        <v>9930.9811498488325</v>
      </c>
      <c r="R64" s="428">
        <v>3205.7712764745556</v>
      </c>
      <c r="S64" s="430">
        <v>13319.401901929819</v>
      </c>
    </row>
    <row r="65" spans="1:19" s="295" customFormat="1" ht="16.5" customHeight="1">
      <c r="A65" s="70"/>
      <c r="B65" s="486" t="s">
        <v>394</v>
      </c>
      <c r="C65" s="487"/>
      <c r="D65" s="488"/>
      <c r="E65" s="488"/>
      <c r="F65" s="488"/>
      <c r="G65" s="488"/>
      <c r="H65" s="488"/>
      <c r="I65" s="488"/>
      <c r="J65" s="489"/>
      <c r="K65" s="70"/>
      <c r="L65" s="299"/>
      <c r="M65" s="422" t="s">
        <v>359</v>
      </c>
      <c r="N65" s="644"/>
      <c r="O65" s="444" t="s">
        <v>360</v>
      </c>
      <c r="P65" s="445">
        <v>3.793994668304995</v>
      </c>
      <c r="Q65" s="428">
        <v>702.84381695990112</v>
      </c>
      <c r="R65" s="428">
        <v>101.06984849550985</v>
      </c>
      <c r="S65" s="430">
        <v>807.70766012371598</v>
      </c>
    </row>
    <row r="66" spans="1:19" s="295" customFormat="1" ht="16.5" customHeight="1">
      <c r="A66" s="70"/>
      <c r="B66" s="70"/>
      <c r="C66" s="70"/>
      <c r="D66" s="70"/>
      <c r="E66" s="70"/>
      <c r="F66" s="70"/>
      <c r="G66" s="70"/>
      <c r="H66" s="70"/>
      <c r="I66" s="70"/>
      <c r="J66" s="70"/>
      <c r="K66" s="70"/>
      <c r="L66" s="299"/>
      <c r="M66" s="422" t="s">
        <v>361</v>
      </c>
      <c r="N66" s="644"/>
      <c r="O66" s="444" t="s">
        <v>362</v>
      </c>
      <c r="P66" s="445">
        <v>0</v>
      </c>
      <c r="Q66" s="428">
        <v>69.047231488273411</v>
      </c>
      <c r="R66" s="428">
        <v>0</v>
      </c>
      <c r="S66" s="430">
        <v>69.047231488273411</v>
      </c>
    </row>
    <row r="67" spans="1:19" s="295" customFormat="1" ht="16.5" customHeight="1">
      <c r="B67" s="300"/>
      <c r="C67" s="300"/>
      <c r="D67" s="300"/>
      <c r="E67" s="300"/>
      <c r="F67" s="300"/>
      <c r="G67" s="300"/>
      <c r="H67" s="300"/>
      <c r="I67" s="291"/>
      <c r="L67" s="299"/>
      <c r="M67" s="422" t="s">
        <v>363</v>
      </c>
      <c r="N67" s="644"/>
      <c r="O67" s="444" t="s">
        <v>364</v>
      </c>
      <c r="P67" s="445">
        <v>0</v>
      </c>
      <c r="Q67" s="428">
        <v>3.8215634688631619</v>
      </c>
      <c r="R67" s="428">
        <v>0</v>
      </c>
      <c r="S67" s="430">
        <v>3.8215634688631619</v>
      </c>
    </row>
    <row r="68" spans="1:19" s="295" customFormat="1" ht="16.5" customHeight="1">
      <c r="B68" s="300"/>
      <c r="C68" s="300"/>
      <c r="D68" s="300"/>
      <c r="E68" s="300"/>
      <c r="F68" s="300"/>
      <c r="G68" s="300"/>
      <c r="H68" s="300"/>
      <c r="I68" s="291"/>
      <c r="L68" s="299"/>
      <c r="M68" s="422" t="s">
        <v>365</v>
      </c>
      <c r="N68" s="644"/>
      <c r="O68" s="444" t="s">
        <v>366</v>
      </c>
      <c r="P68" s="445">
        <v>1870.5140564087781</v>
      </c>
      <c r="Q68" s="428">
        <v>0</v>
      </c>
      <c r="R68" s="428">
        <v>0</v>
      </c>
      <c r="S68" s="430">
        <v>1870.5140564087781</v>
      </c>
    </row>
    <row r="69" spans="1:19" s="295" customFormat="1" ht="16.5" customHeight="1">
      <c r="B69" s="300"/>
      <c r="C69" s="300"/>
      <c r="D69" s="300"/>
      <c r="E69" s="300"/>
      <c r="F69" s="300"/>
      <c r="G69" s="300"/>
      <c r="H69" s="300"/>
      <c r="I69" s="291"/>
      <c r="L69" s="299"/>
      <c r="M69" s="422" t="s">
        <v>367</v>
      </c>
      <c r="N69" s="644"/>
      <c r="O69" s="444" t="s">
        <v>368</v>
      </c>
      <c r="P69" s="445">
        <v>0</v>
      </c>
      <c r="Q69" s="428">
        <v>0</v>
      </c>
      <c r="R69" s="428">
        <v>0.15265042817627222</v>
      </c>
      <c r="S69" s="430">
        <v>0.15265042817627222</v>
      </c>
    </row>
    <row r="70" spans="1:19" s="295" customFormat="1" ht="16.5" customHeight="1">
      <c r="B70" s="313"/>
      <c r="C70" s="313"/>
      <c r="D70" s="313"/>
      <c r="E70" s="313"/>
      <c r="F70" s="313"/>
      <c r="G70" s="313"/>
      <c r="H70" s="313"/>
      <c r="I70" s="313"/>
      <c r="L70" s="299"/>
      <c r="M70" s="422" t="s">
        <v>369</v>
      </c>
      <c r="N70" s="644"/>
      <c r="O70" s="444" t="s">
        <v>370</v>
      </c>
      <c r="P70" s="445">
        <v>0</v>
      </c>
      <c r="Q70" s="428">
        <v>0</v>
      </c>
      <c r="R70" s="428">
        <v>0</v>
      </c>
      <c r="S70" s="430">
        <v>0</v>
      </c>
    </row>
    <row r="71" spans="1:19" s="295" customFormat="1" ht="16.5" customHeight="1">
      <c r="B71" s="313"/>
      <c r="C71" s="313"/>
      <c r="D71" s="313"/>
      <c r="E71" s="313"/>
      <c r="F71" s="313"/>
      <c r="G71" s="313"/>
      <c r="H71" s="313"/>
      <c r="I71" s="313"/>
      <c r="L71" s="299"/>
      <c r="M71" s="417" t="s">
        <v>371</v>
      </c>
      <c r="N71" s="644"/>
      <c r="O71" s="439"/>
      <c r="P71" s="440">
        <v>36.744987732402706</v>
      </c>
      <c r="Q71" s="441">
        <v>949.06477627580807</v>
      </c>
      <c r="R71" s="441">
        <v>142.89606581580841</v>
      </c>
      <c r="S71" s="442">
        <v>1128.7058298240192</v>
      </c>
    </row>
    <row r="72" spans="1:19" ht="16.5" customHeight="1">
      <c r="B72" s="313"/>
      <c r="C72" s="313"/>
      <c r="D72" s="313"/>
      <c r="E72" s="313"/>
      <c r="F72" s="313"/>
      <c r="G72" s="313"/>
      <c r="H72" s="313"/>
      <c r="I72" s="299"/>
      <c r="L72" s="299"/>
      <c r="M72" s="422" t="s">
        <v>372</v>
      </c>
      <c r="N72" s="644"/>
      <c r="O72" s="444" t="s">
        <v>373</v>
      </c>
      <c r="P72" s="445">
        <v>1.1053370293486993</v>
      </c>
      <c r="Q72" s="428">
        <v>86.384606999556553</v>
      </c>
      <c r="R72" s="428">
        <v>55.106804571634264</v>
      </c>
      <c r="S72" s="430">
        <v>142.59674860053951</v>
      </c>
    </row>
    <row r="73" spans="1:19" s="295" customFormat="1" ht="16.5" customHeight="1">
      <c r="B73" s="299"/>
      <c r="C73" s="299"/>
      <c r="D73" s="299"/>
      <c r="E73" s="299"/>
      <c r="F73" s="299"/>
      <c r="G73" s="299"/>
      <c r="H73" s="299"/>
      <c r="I73" s="299"/>
      <c r="L73" s="299"/>
      <c r="M73" s="422" t="s">
        <v>374</v>
      </c>
      <c r="N73" s="644"/>
      <c r="O73" s="444" t="s">
        <v>375</v>
      </c>
      <c r="P73" s="445">
        <v>0</v>
      </c>
      <c r="Q73" s="428">
        <v>26.470264479244275</v>
      </c>
      <c r="R73" s="428">
        <v>1.8776002665681484</v>
      </c>
      <c r="S73" s="430">
        <v>28.347864745812423</v>
      </c>
    </row>
    <row r="74" spans="1:19" ht="16.5" customHeight="1">
      <c r="B74" s="299"/>
      <c r="C74" s="299"/>
      <c r="D74" s="299"/>
      <c r="E74" s="299"/>
      <c r="F74" s="299"/>
      <c r="G74" s="299"/>
      <c r="H74" s="299"/>
      <c r="I74" s="299"/>
      <c r="L74" s="299"/>
      <c r="M74" s="422" t="s">
        <v>379</v>
      </c>
      <c r="N74" s="644"/>
      <c r="O74" s="446" t="s">
        <v>376</v>
      </c>
      <c r="P74" s="447">
        <v>35.639650703054009</v>
      </c>
      <c r="Q74" s="432">
        <v>836.2099047970072</v>
      </c>
      <c r="R74" s="432">
        <v>85.91166097760599</v>
      </c>
      <c r="S74" s="434">
        <v>957.76121647766718</v>
      </c>
    </row>
    <row r="75" spans="1:19">
      <c r="B75" s="299"/>
      <c r="C75" s="299"/>
      <c r="D75" s="299"/>
      <c r="E75" s="299"/>
      <c r="F75" s="299"/>
      <c r="G75" s="299"/>
      <c r="H75" s="299"/>
      <c r="I75" s="299"/>
      <c r="L75" s="299"/>
      <c r="M75" s="448" t="s">
        <v>377</v>
      </c>
      <c r="N75" s="644"/>
      <c r="O75" s="435" t="s">
        <v>334</v>
      </c>
      <c r="P75" s="419">
        <v>8.6335784184263282</v>
      </c>
      <c r="Q75" s="420">
        <v>6.8010875293327464</v>
      </c>
      <c r="R75" s="420">
        <v>0</v>
      </c>
      <c r="S75" s="421">
        <v>15.434665947759076</v>
      </c>
    </row>
    <row r="76" spans="1:19">
      <c r="B76" s="299"/>
      <c r="C76" s="299"/>
      <c r="D76" s="299"/>
      <c r="E76" s="299"/>
      <c r="F76" s="299"/>
      <c r="G76" s="299"/>
      <c r="H76" s="299"/>
      <c r="I76" s="299"/>
      <c r="L76" s="296"/>
      <c r="M76" s="417" t="s">
        <v>207</v>
      </c>
      <c r="N76" s="644"/>
      <c r="O76" s="435" t="s">
        <v>334</v>
      </c>
      <c r="P76" s="419">
        <v>11.232614136084081</v>
      </c>
      <c r="Q76" s="449">
        <v>197.79289795624533</v>
      </c>
      <c r="R76" s="449">
        <v>156.26824332404988</v>
      </c>
      <c r="S76" s="450">
        <v>365.29375541637927</v>
      </c>
    </row>
    <row r="77" spans="1:19" ht="13.5" thickBot="1">
      <c r="B77" s="299"/>
      <c r="C77" s="299"/>
      <c r="D77" s="299"/>
      <c r="E77" s="299"/>
      <c r="F77" s="299"/>
      <c r="G77" s="299"/>
      <c r="H77" s="299"/>
      <c r="I77" s="299"/>
      <c r="L77" s="299"/>
      <c r="M77" s="448" t="s">
        <v>378</v>
      </c>
      <c r="N77" s="645"/>
      <c r="O77" s="451"/>
      <c r="P77" s="452">
        <v>5918.2862199231622</v>
      </c>
      <c r="Q77" s="453">
        <v>16586.81472215828</v>
      </c>
      <c r="R77" s="453">
        <v>4614.1699219572965</v>
      </c>
      <c r="S77" s="454">
        <v>27119.270864038743</v>
      </c>
    </row>
    <row r="84" spans="1:16">
      <c r="B84" s="299"/>
      <c r="C84" s="299"/>
      <c r="D84" s="299"/>
      <c r="E84" s="299"/>
      <c r="F84" s="299"/>
      <c r="G84" s="299"/>
      <c r="H84" s="299"/>
      <c r="I84" s="299"/>
      <c r="N84" s="198"/>
    </row>
    <row r="89" spans="1:16">
      <c r="B89" s="299"/>
      <c r="C89" s="299"/>
      <c r="D89" s="299"/>
      <c r="E89" s="299"/>
      <c r="F89" s="299"/>
      <c r="G89" s="299"/>
      <c r="H89" s="299"/>
      <c r="I89" s="299"/>
      <c r="P89" s="293"/>
    </row>
    <row r="90" spans="1:16">
      <c r="B90" s="299"/>
      <c r="C90" s="299"/>
      <c r="D90" s="299"/>
      <c r="E90" s="299"/>
      <c r="F90" s="299"/>
      <c r="G90" s="299"/>
      <c r="H90" s="299"/>
      <c r="I90" s="299"/>
      <c r="P90" s="293"/>
    </row>
    <row r="91" spans="1:16">
      <c r="A91" s="299"/>
      <c r="B91" s="299"/>
      <c r="C91" s="299"/>
      <c r="D91" s="299"/>
      <c r="E91" s="299"/>
      <c r="F91" s="299"/>
      <c r="G91" s="299"/>
      <c r="H91" s="299"/>
      <c r="I91" s="299"/>
      <c r="J91" s="299"/>
      <c r="K91" s="299"/>
      <c r="P91" s="293"/>
    </row>
    <row r="92" spans="1:16">
      <c r="A92" s="299"/>
      <c r="B92" s="299"/>
      <c r="C92" s="299"/>
      <c r="D92" s="299"/>
      <c r="E92" s="299"/>
      <c r="F92" s="299"/>
      <c r="G92" s="299"/>
      <c r="H92" s="299"/>
      <c r="I92" s="299"/>
      <c r="J92" s="299"/>
      <c r="K92" s="299"/>
      <c r="P92" s="293"/>
    </row>
    <row r="93" spans="1:16">
      <c r="A93" s="299"/>
      <c r="B93" s="299"/>
      <c r="C93" s="299"/>
      <c r="D93" s="299"/>
      <c r="E93" s="299"/>
      <c r="F93" s="299"/>
      <c r="G93" s="299"/>
      <c r="H93" s="299"/>
      <c r="I93" s="299"/>
      <c r="J93" s="299"/>
      <c r="K93" s="299"/>
      <c r="P93" s="293"/>
    </row>
    <row r="94" spans="1:16">
      <c r="A94" s="299"/>
      <c r="B94" s="299"/>
      <c r="C94" s="299"/>
      <c r="D94" s="299"/>
      <c r="E94" s="299"/>
      <c r="F94" s="299"/>
      <c r="G94" s="299"/>
      <c r="H94" s="299"/>
      <c r="I94" s="299"/>
      <c r="J94" s="299"/>
      <c r="K94" s="299"/>
      <c r="P94" s="293"/>
    </row>
    <row r="95" spans="1:16">
      <c r="A95" s="299"/>
      <c r="B95" s="299"/>
      <c r="C95" s="299"/>
      <c r="D95" s="299"/>
      <c r="E95" s="299"/>
      <c r="F95" s="299"/>
      <c r="G95" s="299"/>
      <c r="H95" s="299"/>
      <c r="I95" s="299"/>
      <c r="J95" s="299"/>
      <c r="K95" s="299"/>
      <c r="P95" s="293"/>
    </row>
    <row r="96" spans="1:16">
      <c r="A96" s="299"/>
      <c r="B96" s="299"/>
      <c r="C96" s="299"/>
      <c r="D96" s="299"/>
      <c r="E96" s="299"/>
      <c r="F96" s="299"/>
      <c r="G96" s="299"/>
      <c r="H96" s="299"/>
      <c r="I96" s="299"/>
      <c r="J96" s="299"/>
      <c r="K96" s="299"/>
      <c r="P96" s="293"/>
    </row>
    <row r="97" spans="1:16">
      <c r="A97" s="299"/>
      <c r="B97" s="299"/>
      <c r="C97" s="299"/>
      <c r="D97" s="299"/>
      <c r="E97" s="299"/>
      <c r="F97" s="299"/>
      <c r="G97" s="299"/>
      <c r="H97" s="299"/>
      <c r="I97" s="299"/>
      <c r="J97" s="299"/>
      <c r="K97" s="299"/>
      <c r="P97" s="293"/>
    </row>
    <row r="98" spans="1:16">
      <c r="A98" s="299"/>
      <c r="B98" s="299"/>
      <c r="C98" s="299"/>
      <c r="D98" s="299"/>
      <c r="E98" s="299"/>
      <c r="F98" s="299"/>
      <c r="G98" s="299"/>
      <c r="H98" s="299"/>
      <c r="I98" s="299"/>
      <c r="J98" s="299"/>
      <c r="K98" s="299"/>
      <c r="P98" s="293"/>
    </row>
    <row r="99" spans="1:16" ht="27" customHeight="1">
      <c r="A99" s="299"/>
      <c r="B99" s="299"/>
      <c r="C99" s="299"/>
      <c r="D99" s="299"/>
      <c r="E99" s="299"/>
      <c r="F99" s="299"/>
      <c r="G99" s="299"/>
      <c r="H99" s="299"/>
      <c r="I99" s="299"/>
      <c r="J99" s="299"/>
      <c r="K99" s="299"/>
      <c r="P99" s="293"/>
    </row>
    <row r="100" spans="1:16">
      <c r="A100" s="299"/>
      <c r="B100" s="299"/>
      <c r="C100" s="299"/>
      <c r="D100" s="299"/>
      <c r="E100" s="299"/>
      <c r="F100" s="299"/>
      <c r="G100" s="299"/>
      <c r="H100" s="299"/>
      <c r="I100" s="299"/>
      <c r="J100" s="299"/>
      <c r="K100" s="299"/>
      <c r="P100" s="293"/>
    </row>
    <row r="101" spans="1:16">
      <c r="A101" s="299"/>
      <c r="B101" s="299"/>
      <c r="C101" s="299"/>
      <c r="D101" s="299"/>
      <c r="E101" s="299"/>
      <c r="F101" s="299"/>
      <c r="G101" s="299"/>
      <c r="H101" s="299"/>
      <c r="I101" s="299"/>
      <c r="J101" s="299"/>
      <c r="K101" s="299"/>
      <c r="P101" s="293"/>
    </row>
    <row r="102" spans="1:16">
      <c r="A102" s="299"/>
      <c r="B102" s="299"/>
      <c r="C102" s="299"/>
      <c r="D102" s="299"/>
      <c r="E102" s="299"/>
      <c r="F102" s="299"/>
      <c r="G102" s="299"/>
      <c r="H102" s="299"/>
      <c r="I102" s="299"/>
      <c r="J102" s="299"/>
      <c r="K102" s="299"/>
      <c r="P102" s="293"/>
    </row>
    <row r="103" spans="1:16">
      <c r="A103" s="299"/>
      <c r="B103" s="299"/>
      <c r="C103" s="299"/>
      <c r="D103" s="299"/>
      <c r="E103" s="299"/>
      <c r="F103" s="299"/>
      <c r="G103" s="299"/>
      <c r="H103" s="299"/>
      <c r="I103" s="299"/>
      <c r="J103" s="299"/>
      <c r="K103" s="299"/>
      <c r="P103" s="293"/>
    </row>
    <row r="104" spans="1:16">
      <c r="A104" s="299"/>
      <c r="B104" s="299"/>
      <c r="C104" s="299"/>
      <c r="D104" s="299"/>
      <c r="E104" s="299"/>
      <c r="F104" s="299"/>
      <c r="G104" s="299"/>
      <c r="H104" s="299"/>
      <c r="I104" s="299"/>
      <c r="J104" s="299"/>
      <c r="K104" s="299"/>
      <c r="P104" s="293"/>
    </row>
    <row r="105" spans="1:16">
      <c r="A105" s="299"/>
      <c r="B105" s="299"/>
      <c r="C105" s="299"/>
      <c r="D105" s="299"/>
      <c r="E105" s="299"/>
      <c r="F105" s="299"/>
      <c r="G105" s="299"/>
      <c r="H105" s="299"/>
      <c r="I105" s="299"/>
      <c r="J105" s="299"/>
      <c r="K105" s="299"/>
      <c r="P105" s="293"/>
    </row>
    <row r="106" spans="1:16">
      <c r="A106" s="299"/>
      <c r="B106" s="299"/>
      <c r="C106" s="299"/>
      <c r="D106" s="299"/>
      <c r="E106" s="299"/>
      <c r="F106" s="299"/>
      <c r="G106" s="299"/>
      <c r="H106" s="299"/>
      <c r="I106" s="299"/>
      <c r="J106" s="299"/>
      <c r="K106" s="299"/>
      <c r="P106" s="293"/>
    </row>
    <row r="107" spans="1:16">
      <c r="A107" s="299"/>
      <c r="B107" s="299"/>
      <c r="C107" s="299"/>
      <c r="D107" s="299"/>
      <c r="E107" s="299"/>
      <c r="F107" s="299"/>
      <c r="G107" s="299"/>
      <c r="H107" s="299"/>
      <c r="I107" s="299"/>
      <c r="J107" s="299"/>
      <c r="K107" s="299"/>
      <c r="P107" s="293"/>
    </row>
    <row r="108" spans="1:16">
      <c r="A108" s="299"/>
      <c r="B108" s="299"/>
      <c r="C108" s="299"/>
      <c r="D108" s="299"/>
      <c r="E108" s="299"/>
      <c r="F108" s="299"/>
      <c r="G108" s="299"/>
      <c r="H108" s="299"/>
      <c r="I108" s="299"/>
      <c r="J108" s="299"/>
      <c r="K108" s="299"/>
      <c r="P108" s="293"/>
    </row>
    <row r="109" spans="1:16">
      <c r="A109" s="299"/>
      <c r="B109" s="299"/>
      <c r="C109" s="299"/>
      <c r="D109" s="299"/>
      <c r="E109" s="299"/>
      <c r="F109" s="299"/>
      <c r="G109" s="299"/>
      <c r="H109" s="299"/>
      <c r="I109" s="299"/>
      <c r="J109" s="299"/>
      <c r="K109" s="299"/>
      <c r="P109" s="293"/>
    </row>
    <row r="110" spans="1:16">
      <c r="A110" s="299"/>
      <c r="B110" s="299"/>
      <c r="C110" s="299"/>
      <c r="D110" s="299"/>
      <c r="E110" s="299"/>
      <c r="F110" s="299"/>
      <c r="G110" s="299"/>
      <c r="H110" s="299"/>
      <c r="I110" s="299"/>
      <c r="J110" s="299"/>
      <c r="K110" s="299"/>
      <c r="P110" s="293"/>
    </row>
    <row r="111" spans="1:16">
      <c r="A111" s="299"/>
      <c r="B111" s="299"/>
      <c r="C111" s="299"/>
      <c r="D111" s="299"/>
      <c r="E111" s="299"/>
      <c r="F111" s="299"/>
      <c r="G111" s="299"/>
      <c r="H111" s="299"/>
      <c r="I111" s="299"/>
      <c r="J111" s="299"/>
      <c r="K111" s="299"/>
      <c r="P111" s="293"/>
    </row>
    <row r="112" spans="1:16">
      <c r="A112" s="299"/>
      <c r="B112" s="299"/>
      <c r="C112" s="299"/>
      <c r="D112" s="299"/>
      <c r="E112" s="299"/>
      <c r="F112" s="299"/>
      <c r="G112" s="299"/>
      <c r="H112" s="299"/>
      <c r="I112" s="299"/>
      <c r="J112" s="299"/>
      <c r="K112" s="299"/>
      <c r="P112" s="293"/>
    </row>
    <row r="113" spans="1:16">
      <c r="A113" s="299"/>
      <c r="B113" s="299"/>
      <c r="C113" s="299"/>
      <c r="D113" s="299"/>
      <c r="E113" s="299"/>
      <c r="F113" s="299"/>
      <c r="G113" s="299"/>
      <c r="H113" s="299"/>
      <c r="I113" s="299"/>
      <c r="J113" s="299"/>
      <c r="K113" s="299"/>
      <c r="P113" s="293"/>
    </row>
    <row r="114" spans="1:16">
      <c r="A114" s="299"/>
      <c r="B114" s="299"/>
      <c r="C114" s="299"/>
      <c r="D114" s="299"/>
      <c r="E114" s="299"/>
      <c r="F114" s="299"/>
      <c r="G114" s="299"/>
      <c r="H114" s="299"/>
      <c r="I114" s="299"/>
      <c r="J114" s="299"/>
      <c r="K114" s="299"/>
      <c r="P114" s="293"/>
    </row>
    <row r="115" spans="1:16">
      <c r="A115" s="299"/>
      <c r="B115" s="299"/>
      <c r="C115" s="299"/>
      <c r="D115" s="299"/>
      <c r="E115" s="299"/>
      <c r="F115" s="299"/>
      <c r="G115" s="299"/>
      <c r="H115" s="299"/>
      <c r="I115" s="299"/>
      <c r="J115" s="299"/>
      <c r="K115" s="299"/>
      <c r="P115" s="293"/>
    </row>
    <row r="116" spans="1:16">
      <c r="A116" s="299"/>
      <c r="B116" s="299"/>
      <c r="C116" s="299"/>
      <c r="D116" s="299"/>
      <c r="E116" s="299"/>
      <c r="F116" s="299"/>
      <c r="G116" s="299"/>
      <c r="H116" s="299"/>
      <c r="I116" s="299"/>
      <c r="J116" s="299"/>
      <c r="K116" s="299"/>
      <c r="P116" s="293"/>
    </row>
    <row r="117" spans="1:16">
      <c r="A117" s="299"/>
      <c r="B117" s="299"/>
      <c r="C117" s="299"/>
      <c r="D117" s="299"/>
      <c r="E117" s="299"/>
      <c r="F117" s="299"/>
      <c r="G117" s="299"/>
      <c r="H117" s="299"/>
      <c r="I117" s="299"/>
      <c r="J117" s="299"/>
      <c r="K117" s="299"/>
      <c r="P117" s="293"/>
    </row>
    <row r="118" spans="1:16">
      <c r="A118" s="299"/>
      <c r="B118" s="299"/>
      <c r="C118" s="299"/>
      <c r="D118" s="299"/>
      <c r="E118" s="299"/>
      <c r="F118" s="299"/>
      <c r="G118" s="299"/>
      <c r="H118" s="299"/>
      <c r="I118" s="299"/>
      <c r="J118" s="299"/>
      <c r="K118" s="299"/>
      <c r="P118" s="293"/>
    </row>
    <row r="119" spans="1:16">
      <c r="A119" s="299"/>
      <c r="B119" s="299"/>
      <c r="C119" s="299"/>
      <c r="D119" s="299"/>
      <c r="E119" s="299"/>
      <c r="F119" s="299"/>
      <c r="G119" s="299"/>
      <c r="H119" s="299"/>
      <c r="I119" s="299"/>
      <c r="J119" s="299"/>
      <c r="K119" s="299"/>
      <c r="P119" s="293"/>
    </row>
    <row r="120" spans="1:16">
      <c r="A120" s="299"/>
      <c r="B120" s="299"/>
      <c r="C120" s="299"/>
      <c r="D120" s="299"/>
      <c r="E120" s="299"/>
      <c r="F120" s="299"/>
      <c r="G120" s="299"/>
      <c r="H120" s="299"/>
      <c r="I120" s="299"/>
      <c r="J120" s="299"/>
      <c r="K120" s="299"/>
      <c r="P120" s="293"/>
    </row>
    <row r="121" spans="1:16">
      <c r="A121" s="299"/>
      <c r="B121" s="299"/>
      <c r="C121" s="299"/>
      <c r="D121" s="299"/>
      <c r="E121" s="299"/>
      <c r="F121" s="299"/>
      <c r="G121" s="299"/>
      <c r="H121" s="299"/>
      <c r="I121" s="299"/>
      <c r="J121" s="299"/>
      <c r="K121" s="299"/>
      <c r="P121" s="293"/>
    </row>
    <row r="122" spans="1:16">
      <c r="A122" s="299"/>
      <c r="B122" s="299"/>
      <c r="C122" s="299"/>
      <c r="D122" s="299"/>
      <c r="E122" s="299"/>
      <c r="F122" s="299"/>
      <c r="G122" s="299"/>
      <c r="H122" s="299"/>
      <c r="I122" s="299"/>
      <c r="J122" s="299"/>
      <c r="K122" s="299"/>
      <c r="P122" s="293"/>
    </row>
    <row r="123" spans="1:16">
      <c r="A123" s="299"/>
      <c r="B123" s="299"/>
      <c r="C123" s="299"/>
      <c r="D123" s="299"/>
      <c r="E123" s="299"/>
      <c r="F123" s="299"/>
      <c r="G123" s="299"/>
      <c r="H123" s="299"/>
      <c r="I123" s="299"/>
      <c r="J123" s="299"/>
      <c r="K123" s="299"/>
      <c r="P123" s="293"/>
    </row>
    <row r="124" spans="1:16">
      <c r="A124" s="299"/>
      <c r="B124" s="299"/>
      <c r="C124" s="299"/>
      <c r="D124" s="299"/>
      <c r="E124" s="299"/>
      <c r="F124" s="299"/>
      <c r="G124" s="299"/>
      <c r="H124" s="299"/>
      <c r="I124" s="299"/>
      <c r="J124" s="299"/>
      <c r="K124" s="299"/>
      <c r="P124" s="293"/>
    </row>
    <row r="125" spans="1:16">
      <c r="A125" s="299"/>
      <c r="B125" s="299"/>
      <c r="C125" s="299"/>
      <c r="D125" s="299"/>
      <c r="E125" s="299"/>
      <c r="F125" s="299"/>
      <c r="G125" s="299"/>
      <c r="H125" s="299"/>
      <c r="I125" s="299"/>
      <c r="J125" s="299"/>
      <c r="K125" s="299"/>
      <c r="P125" s="293"/>
    </row>
    <row r="126" spans="1:16">
      <c r="A126" s="299"/>
      <c r="B126" s="299"/>
      <c r="C126" s="299"/>
      <c r="D126" s="299"/>
      <c r="E126" s="299"/>
      <c r="F126" s="299"/>
      <c r="G126" s="299"/>
      <c r="H126" s="299"/>
      <c r="I126" s="299"/>
      <c r="J126" s="299"/>
      <c r="K126" s="299"/>
      <c r="P126" s="293"/>
    </row>
    <row r="127" spans="1:16">
      <c r="A127" s="299"/>
      <c r="B127" s="299"/>
      <c r="C127" s="299"/>
      <c r="D127" s="299"/>
      <c r="E127" s="299"/>
      <c r="F127" s="299"/>
      <c r="G127" s="299"/>
      <c r="H127" s="299"/>
      <c r="I127" s="299"/>
      <c r="J127" s="299"/>
      <c r="K127" s="299"/>
      <c r="P127" s="293"/>
    </row>
    <row r="128" spans="1:16">
      <c r="A128" s="299"/>
      <c r="B128" s="299"/>
      <c r="C128" s="299"/>
      <c r="D128" s="299"/>
      <c r="E128" s="299"/>
      <c r="F128" s="299"/>
      <c r="G128" s="299"/>
      <c r="H128" s="299"/>
      <c r="I128" s="299"/>
      <c r="J128" s="299"/>
      <c r="K128" s="299"/>
      <c r="P128" s="293"/>
    </row>
    <row r="129" spans="1:16">
      <c r="A129" s="299"/>
      <c r="B129" s="299"/>
      <c r="C129" s="299"/>
      <c r="D129" s="299"/>
      <c r="E129" s="299"/>
      <c r="F129" s="299"/>
      <c r="G129" s="299"/>
      <c r="H129" s="299"/>
      <c r="I129" s="299"/>
      <c r="J129" s="299"/>
      <c r="K129" s="299"/>
      <c r="P129" s="293"/>
    </row>
    <row r="130" spans="1:16">
      <c r="A130" s="299"/>
      <c r="B130" s="299"/>
      <c r="C130" s="299"/>
      <c r="D130" s="299"/>
      <c r="E130" s="299"/>
      <c r="F130" s="299"/>
      <c r="G130" s="299"/>
      <c r="H130" s="299"/>
      <c r="I130" s="299"/>
      <c r="J130" s="299"/>
      <c r="K130" s="299"/>
      <c r="P130" s="293"/>
    </row>
    <row r="131" spans="1:16">
      <c r="A131" s="299"/>
      <c r="B131" s="299"/>
      <c r="C131" s="299"/>
      <c r="D131" s="299"/>
      <c r="E131" s="299"/>
      <c r="F131" s="299"/>
      <c r="G131" s="299"/>
      <c r="H131" s="299"/>
      <c r="I131" s="299"/>
      <c r="J131" s="299"/>
      <c r="K131" s="299"/>
      <c r="P131" s="293"/>
    </row>
    <row r="132" spans="1:16">
      <c r="A132" s="299"/>
      <c r="B132" s="299"/>
      <c r="C132" s="299"/>
      <c r="D132" s="299"/>
      <c r="E132" s="299"/>
      <c r="F132" s="299"/>
      <c r="G132" s="299"/>
      <c r="H132" s="299"/>
      <c r="I132" s="299"/>
      <c r="J132" s="299"/>
      <c r="K132" s="299"/>
      <c r="P132" s="293"/>
    </row>
    <row r="133" spans="1:16">
      <c r="A133" s="299"/>
      <c r="B133" s="299"/>
      <c r="C133" s="299"/>
      <c r="D133" s="299"/>
      <c r="E133" s="299"/>
      <c r="F133" s="299"/>
      <c r="G133" s="299"/>
      <c r="H133" s="299"/>
      <c r="I133" s="299"/>
      <c r="J133" s="299"/>
      <c r="K133" s="299"/>
      <c r="P133" s="293"/>
    </row>
    <row r="134" spans="1:16">
      <c r="A134" s="299"/>
      <c r="B134" s="299"/>
      <c r="C134" s="299"/>
      <c r="D134" s="299"/>
      <c r="E134" s="299"/>
      <c r="F134" s="299"/>
      <c r="G134" s="299"/>
      <c r="H134" s="299"/>
      <c r="I134" s="299"/>
      <c r="J134" s="299"/>
      <c r="K134" s="299"/>
      <c r="P134" s="293"/>
    </row>
    <row r="135" spans="1:16">
      <c r="A135" s="299"/>
      <c r="B135" s="299"/>
      <c r="C135" s="299"/>
      <c r="D135" s="299"/>
      <c r="E135" s="299"/>
      <c r="F135" s="299"/>
      <c r="G135" s="299"/>
      <c r="H135" s="299"/>
      <c r="I135" s="299"/>
      <c r="J135" s="299"/>
      <c r="K135" s="299"/>
      <c r="P135" s="293"/>
    </row>
    <row r="136" spans="1:16">
      <c r="A136" s="299"/>
      <c r="B136" s="299"/>
      <c r="C136" s="299"/>
      <c r="D136" s="299"/>
      <c r="E136" s="299"/>
      <c r="F136" s="299"/>
      <c r="G136" s="299"/>
      <c r="H136" s="299"/>
      <c r="I136" s="299"/>
      <c r="J136" s="299"/>
      <c r="K136" s="299"/>
      <c r="P136" s="293"/>
    </row>
    <row r="137" spans="1:16">
      <c r="A137" s="299"/>
      <c r="B137" s="299"/>
      <c r="C137" s="299"/>
      <c r="D137" s="299"/>
      <c r="E137" s="299"/>
      <c r="F137" s="299"/>
      <c r="G137" s="299"/>
      <c r="H137" s="299"/>
      <c r="I137" s="299"/>
      <c r="J137" s="299"/>
      <c r="K137" s="299"/>
      <c r="P137" s="293"/>
    </row>
    <row r="138" spans="1:16">
      <c r="A138" s="299"/>
      <c r="B138" s="299"/>
      <c r="C138" s="299"/>
      <c r="D138" s="299"/>
      <c r="E138" s="299"/>
      <c r="F138" s="299"/>
      <c r="G138" s="299"/>
      <c r="H138" s="299"/>
      <c r="I138" s="299"/>
      <c r="J138" s="299"/>
      <c r="K138" s="299"/>
      <c r="P138" s="293"/>
    </row>
    <row r="139" spans="1:16" ht="12.75" customHeight="1">
      <c r="A139" s="299"/>
      <c r="B139" s="299"/>
      <c r="C139" s="299"/>
      <c r="D139" s="299"/>
      <c r="E139" s="299"/>
      <c r="F139" s="299"/>
      <c r="G139" s="299"/>
      <c r="H139" s="299"/>
      <c r="I139" s="299"/>
      <c r="J139" s="299"/>
      <c r="K139" s="299"/>
      <c r="P139" s="293"/>
    </row>
    <row r="140" spans="1:16">
      <c r="A140" s="299"/>
      <c r="B140" s="299"/>
      <c r="C140" s="299"/>
      <c r="D140" s="299"/>
      <c r="E140" s="299"/>
      <c r="F140" s="299"/>
      <c r="G140" s="299"/>
      <c r="H140" s="299"/>
      <c r="I140" s="299"/>
      <c r="J140" s="299"/>
      <c r="K140" s="299"/>
      <c r="P140" s="293"/>
    </row>
    <row r="141" spans="1:16" ht="12.75" customHeight="1">
      <c r="A141" s="299"/>
      <c r="B141" s="299"/>
      <c r="C141" s="299"/>
      <c r="D141" s="299"/>
      <c r="E141" s="299"/>
      <c r="F141" s="299"/>
      <c r="G141" s="299"/>
      <c r="H141" s="299"/>
      <c r="I141" s="299"/>
      <c r="J141" s="299"/>
      <c r="K141" s="299"/>
      <c r="P141" s="293"/>
    </row>
    <row r="142" spans="1:16">
      <c r="A142" s="299"/>
      <c r="B142" s="299"/>
      <c r="C142" s="299"/>
      <c r="D142" s="299"/>
      <c r="E142" s="299"/>
      <c r="F142" s="299"/>
      <c r="G142" s="299"/>
      <c r="H142" s="299"/>
      <c r="I142" s="299"/>
      <c r="J142" s="299"/>
      <c r="K142" s="299"/>
      <c r="P142" s="293"/>
    </row>
    <row r="143" spans="1:16" ht="12.75" customHeight="1">
      <c r="A143" s="299"/>
      <c r="B143" s="299"/>
      <c r="C143" s="299"/>
      <c r="D143" s="299"/>
      <c r="E143" s="299"/>
      <c r="F143" s="299"/>
      <c r="G143" s="299"/>
      <c r="H143" s="299"/>
      <c r="I143" s="299"/>
      <c r="J143" s="299"/>
      <c r="K143" s="299"/>
      <c r="P143" s="293"/>
    </row>
    <row r="144" spans="1:16" ht="12.75" customHeight="1">
      <c r="A144" s="299"/>
      <c r="B144" s="299"/>
      <c r="C144" s="299"/>
      <c r="D144" s="299"/>
      <c r="E144" s="299"/>
      <c r="F144" s="299"/>
      <c r="G144" s="299"/>
      <c r="H144" s="299"/>
      <c r="I144" s="299"/>
      <c r="J144" s="299"/>
      <c r="K144" s="299"/>
      <c r="P144" s="293"/>
    </row>
    <row r="145" spans="1:16">
      <c r="A145" s="299"/>
      <c r="B145" s="299"/>
      <c r="C145" s="299"/>
      <c r="D145" s="299"/>
      <c r="E145" s="299"/>
      <c r="F145" s="299"/>
      <c r="G145" s="299"/>
      <c r="H145" s="299"/>
      <c r="I145" s="299"/>
      <c r="J145" s="299"/>
      <c r="K145" s="299"/>
      <c r="P145" s="293"/>
    </row>
    <row r="146" spans="1:16">
      <c r="A146" s="299"/>
      <c r="B146" s="299"/>
      <c r="C146" s="299"/>
      <c r="D146" s="299"/>
      <c r="E146" s="299"/>
      <c r="F146" s="299"/>
      <c r="G146" s="299"/>
      <c r="H146" s="299"/>
      <c r="I146" s="299"/>
      <c r="J146" s="299"/>
      <c r="K146" s="299"/>
      <c r="P146" s="293"/>
    </row>
    <row r="147" spans="1:16">
      <c r="A147" s="299"/>
      <c r="B147" s="299"/>
      <c r="C147" s="299"/>
      <c r="D147" s="299"/>
      <c r="E147" s="299"/>
      <c r="F147" s="299"/>
      <c r="G147" s="299"/>
      <c r="H147" s="299"/>
      <c r="I147" s="299"/>
      <c r="J147" s="299"/>
      <c r="K147" s="299"/>
      <c r="P147" s="293"/>
    </row>
    <row r="148" spans="1:16">
      <c r="A148" s="299"/>
      <c r="B148" s="299"/>
      <c r="C148" s="299"/>
      <c r="D148" s="299"/>
      <c r="E148" s="299"/>
      <c r="F148" s="299"/>
      <c r="G148" s="299"/>
      <c r="H148" s="299"/>
      <c r="I148" s="299"/>
      <c r="J148" s="299"/>
      <c r="K148" s="299"/>
      <c r="P148" s="293"/>
    </row>
    <row r="149" spans="1:16" ht="12.75" customHeight="1">
      <c r="A149" s="299"/>
      <c r="B149" s="299"/>
      <c r="C149" s="299"/>
      <c r="D149" s="299"/>
      <c r="E149" s="299"/>
      <c r="F149" s="299"/>
      <c r="G149" s="299"/>
      <c r="H149" s="299"/>
      <c r="I149" s="299"/>
      <c r="J149" s="299"/>
      <c r="K149" s="299"/>
      <c r="P149" s="293"/>
    </row>
    <row r="150" spans="1:16">
      <c r="A150" s="299"/>
      <c r="B150" s="299"/>
      <c r="C150" s="299"/>
      <c r="D150" s="299"/>
      <c r="E150" s="299"/>
      <c r="F150" s="299"/>
      <c r="G150" s="299"/>
      <c r="H150" s="299"/>
      <c r="I150" s="299"/>
      <c r="J150" s="299"/>
      <c r="K150" s="299"/>
      <c r="P150" s="293"/>
    </row>
    <row r="151" spans="1:16" ht="12.75" customHeight="1">
      <c r="A151" s="299"/>
      <c r="B151" s="299"/>
      <c r="C151" s="299"/>
      <c r="D151" s="299"/>
      <c r="E151" s="299"/>
      <c r="F151" s="299"/>
      <c r="G151" s="299"/>
      <c r="H151" s="299"/>
      <c r="I151" s="299"/>
      <c r="J151" s="299"/>
      <c r="K151" s="299"/>
      <c r="P151" s="293"/>
    </row>
    <row r="152" spans="1:16" ht="12.75" customHeight="1">
      <c r="A152" s="299"/>
      <c r="B152" s="299"/>
      <c r="C152" s="299"/>
      <c r="D152" s="299"/>
      <c r="E152" s="299"/>
      <c r="F152" s="299"/>
      <c r="G152" s="299"/>
      <c r="H152" s="299"/>
      <c r="I152" s="299"/>
      <c r="J152" s="299"/>
      <c r="K152" s="299"/>
      <c r="P152" s="293"/>
    </row>
    <row r="153" spans="1:16" ht="12.75" customHeight="1">
      <c r="A153" s="299"/>
      <c r="B153" s="299"/>
      <c r="C153" s="299"/>
      <c r="D153" s="299"/>
      <c r="E153" s="299"/>
      <c r="F153" s="299"/>
      <c r="G153" s="299"/>
      <c r="H153" s="299"/>
      <c r="I153" s="299"/>
      <c r="J153" s="299"/>
      <c r="K153" s="299"/>
      <c r="P153" s="293"/>
    </row>
    <row r="154" spans="1:16" ht="12.75" customHeight="1">
      <c r="A154" s="299"/>
      <c r="B154" s="299"/>
      <c r="C154" s="299"/>
      <c r="D154" s="299"/>
      <c r="E154" s="299"/>
      <c r="F154" s="299"/>
      <c r="G154" s="299"/>
      <c r="H154" s="299"/>
      <c r="I154" s="299"/>
      <c r="J154" s="299"/>
      <c r="K154" s="299"/>
      <c r="P154" s="293"/>
    </row>
    <row r="155" spans="1:16">
      <c r="A155" s="299"/>
      <c r="B155" s="299"/>
      <c r="C155" s="299"/>
      <c r="D155" s="299"/>
      <c r="E155" s="299"/>
      <c r="F155" s="299"/>
      <c r="G155" s="299"/>
      <c r="H155" s="299"/>
      <c r="I155" s="299"/>
      <c r="J155" s="299"/>
      <c r="K155" s="299"/>
      <c r="P155" s="293"/>
    </row>
    <row r="156" spans="1:16">
      <c r="A156" s="299"/>
      <c r="B156" s="299"/>
      <c r="C156" s="299"/>
      <c r="D156" s="299"/>
      <c r="E156" s="299"/>
      <c r="F156" s="299"/>
      <c r="G156" s="299"/>
      <c r="H156" s="299"/>
      <c r="I156" s="299"/>
      <c r="J156" s="299"/>
      <c r="K156" s="299"/>
      <c r="P156" s="293"/>
    </row>
    <row r="157" spans="1:16">
      <c r="A157" s="299"/>
      <c r="B157" s="299"/>
      <c r="C157" s="299"/>
      <c r="D157" s="299"/>
      <c r="E157" s="299"/>
      <c r="F157" s="299"/>
      <c r="G157" s="299"/>
      <c r="H157" s="299"/>
      <c r="I157" s="299"/>
      <c r="J157" s="299"/>
      <c r="K157" s="299"/>
      <c r="P157" s="293"/>
    </row>
    <row r="158" spans="1:16">
      <c r="A158" s="299"/>
      <c r="B158" s="299"/>
      <c r="C158" s="299"/>
      <c r="D158" s="299"/>
      <c r="E158" s="299"/>
      <c r="F158" s="299"/>
      <c r="G158" s="299"/>
      <c r="H158" s="299"/>
      <c r="I158" s="299"/>
      <c r="J158" s="299"/>
      <c r="K158" s="299"/>
      <c r="P158" s="293"/>
    </row>
    <row r="159" spans="1:16">
      <c r="A159" s="299"/>
      <c r="B159" s="299"/>
      <c r="C159" s="299"/>
      <c r="D159" s="299"/>
      <c r="E159" s="299"/>
      <c r="F159" s="299"/>
      <c r="G159" s="299"/>
      <c r="H159" s="299"/>
      <c r="I159" s="299"/>
      <c r="J159" s="299"/>
      <c r="K159" s="299"/>
      <c r="P159" s="293"/>
    </row>
    <row r="160" spans="1:16">
      <c r="A160" s="299"/>
      <c r="B160" s="299"/>
      <c r="C160" s="299"/>
      <c r="D160" s="299"/>
      <c r="E160" s="299"/>
      <c r="F160" s="299"/>
      <c r="G160" s="299"/>
      <c r="H160" s="299"/>
      <c r="I160" s="299"/>
      <c r="J160" s="299"/>
      <c r="K160" s="299"/>
      <c r="P160" s="293"/>
    </row>
    <row r="161" spans="2:16">
      <c r="B161" s="246"/>
      <c r="C161" s="246"/>
      <c r="D161" s="246"/>
      <c r="E161" s="246"/>
      <c r="F161" s="248"/>
      <c r="G161" s="210"/>
      <c r="H161" s="210"/>
      <c r="I161" s="210"/>
      <c r="J161" s="64"/>
      <c r="K161" s="210"/>
      <c r="P161" s="293"/>
    </row>
    <row r="162" spans="2:16">
      <c r="B162" s="246"/>
      <c r="C162" s="246"/>
      <c r="D162" s="246"/>
      <c r="E162" s="246"/>
      <c r="F162" s="248"/>
      <c r="G162" s="210"/>
      <c r="H162" s="210"/>
      <c r="I162" s="210"/>
      <c r="J162" s="64"/>
      <c r="K162" s="210"/>
      <c r="P162" s="293"/>
    </row>
    <row r="163" spans="2:16">
      <c r="B163" s="246"/>
      <c r="C163" s="246"/>
      <c r="D163" s="246"/>
      <c r="E163" s="246"/>
      <c r="F163" s="248"/>
      <c r="G163" s="210"/>
      <c r="H163" s="210"/>
      <c r="I163" s="210"/>
      <c r="J163" s="64"/>
      <c r="K163" s="210"/>
      <c r="P163" s="293"/>
    </row>
    <row r="164" spans="2:16">
      <c r="B164" s="246"/>
      <c r="C164" s="246"/>
      <c r="D164" s="246"/>
      <c r="E164" s="246"/>
      <c r="F164" s="248"/>
      <c r="G164" s="238"/>
      <c r="H164" s="210"/>
      <c r="I164" s="210"/>
      <c r="J164" s="64"/>
      <c r="K164" s="210"/>
      <c r="P164" s="293"/>
    </row>
    <row r="165" spans="2:16">
      <c r="B165" s="246"/>
      <c r="C165" s="246"/>
      <c r="D165" s="246"/>
      <c r="E165" s="246"/>
      <c r="F165" s="248"/>
      <c r="G165" s="238"/>
      <c r="H165" s="210"/>
      <c r="I165" s="210"/>
      <c r="J165" s="64"/>
      <c r="K165" s="210"/>
      <c r="P165" s="293"/>
    </row>
    <row r="166" spans="2:16">
      <c r="B166" s="246"/>
      <c r="C166" s="246"/>
      <c r="D166" s="246"/>
      <c r="E166" s="246"/>
      <c r="F166" s="248"/>
      <c r="G166" s="238"/>
      <c r="H166" s="210"/>
      <c r="I166" s="210"/>
      <c r="J166" s="64"/>
      <c r="K166" s="210"/>
      <c r="P166" s="293"/>
    </row>
    <row r="167" spans="2:16">
      <c r="B167" s="246"/>
      <c r="C167" s="246"/>
      <c r="D167" s="246"/>
      <c r="E167" s="246"/>
      <c r="F167" s="248"/>
      <c r="G167" s="210"/>
      <c r="H167" s="210"/>
      <c r="I167" s="210"/>
      <c r="J167" s="64"/>
      <c r="K167" s="210"/>
      <c r="P167" s="293"/>
    </row>
    <row r="168" spans="2:16">
      <c r="B168" s="246"/>
      <c r="C168" s="246"/>
      <c r="D168" s="246"/>
      <c r="E168" s="246"/>
      <c r="F168" s="306"/>
      <c r="G168" s="210"/>
      <c r="H168" s="210"/>
      <c r="I168" s="210"/>
      <c r="J168" s="210"/>
      <c r="K168" s="210"/>
      <c r="P168" s="293"/>
    </row>
    <row r="169" spans="2:16">
      <c r="B169" s="246"/>
      <c r="C169" s="246"/>
      <c r="D169" s="246"/>
      <c r="E169" s="246"/>
      <c r="F169" s="306"/>
      <c r="G169" s="210"/>
      <c r="H169" s="210"/>
      <c r="I169" s="210"/>
      <c r="J169" s="210"/>
      <c r="K169" s="210"/>
      <c r="P169" s="293"/>
    </row>
    <row r="170" spans="2:16">
      <c r="B170" s="246"/>
      <c r="C170" s="246"/>
      <c r="D170" s="246"/>
      <c r="E170" s="246"/>
      <c r="F170" s="306"/>
      <c r="G170" s="64"/>
      <c r="H170" s="64"/>
      <c r="I170" s="210"/>
      <c r="J170" s="210"/>
      <c r="K170" s="210"/>
      <c r="P170" s="293"/>
    </row>
    <row r="171" spans="2:16">
      <c r="B171" s="246"/>
      <c r="C171" s="246"/>
      <c r="D171" s="246"/>
      <c r="E171" s="246"/>
      <c r="F171" s="306"/>
      <c r="G171" s="64"/>
      <c r="H171" s="64"/>
      <c r="I171" s="210"/>
      <c r="J171" s="210"/>
      <c r="K171" s="210"/>
      <c r="P171" s="293"/>
    </row>
    <row r="172" spans="2:16">
      <c r="B172" s="246"/>
      <c r="C172" s="246"/>
      <c r="D172" s="246"/>
      <c r="E172" s="246"/>
      <c r="F172" s="248"/>
      <c r="G172" s="210"/>
      <c r="H172" s="210"/>
      <c r="I172" s="210"/>
      <c r="J172" s="210"/>
      <c r="K172" s="210"/>
    </row>
    <row r="173" spans="2:16">
      <c r="B173" s="246"/>
      <c r="C173" s="246"/>
      <c r="D173" s="246"/>
      <c r="E173" s="246"/>
      <c r="F173" s="248"/>
    </row>
    <row r="174" spans="2:16">
      <c r="B174" s="246"/>
      <c r="C174" s="246"/>
      <c r="D174" s="246"/>
      <c r="E174" s="246"/>
      <c r="F174" s="248"/>
      <c r="P174" s="235"/>
    </row>
    <row r="175" spans="2:16">
      <c r="B175" s="246"/>
      <c r="C175" s="246"/>
      <c r="D175" s="246"/>
      <c r="E175" s="246"/>
      <c r="F175" s="248"/>
    </row>
    <row r="176" spans="2:16">
      <c r="B176" s="246"/>
      <c r="C176" s="246"/>
      <c r="D176" s="246"/>
      <c r="E176" s="246"/>
      <c r="F176" s="248"/>
    </row>
    <row r="177" spans="2:6">
      <c r="B177" s="246"/>
      <c r="C177" s="246"/>
      <c r="D177" s="246"/>
      <c r="E177" s="246"/>
      <c r="F177" s="248"/>
    </row>
    <row r="178" spans="2:6">
      <c r="B178" s="246"/>
      <c r="C178" s="246"/>
      <c r="D178" s="246"/>
      <c r="E178" s="246"/>
      <c r="F178" s="248"/>
    </row>
    <row r="179" spans="2:6">
      <c r="B179" s="246"/>
      <c r="C179" s="246"/>
      <c r="D179" s="246"/>
      <c r="E179" s="246"/>
      <c r="F179" s="248"/>
    </row>
    <row r="180" spans="2:6">
      <c r="B180" s="246"/>
      <c r="C180" s="246"/>
      <c r="D180" s="246"/>
      <c r="E180" s="246"/>
      <c r="F180" s="248"/>
    </row>
    <row r="181" spans="2:6">
      <c r="B181" s="246"/>
      <c r="C181" s="246"/>
      <c r="D181" s="246"/>
      <c r="E181" s="246"/>
      <c r="F181" s="248"/>
    </row>
    <row r="182" spans="2:6">
      <c r="B182" s="246"/>
      <c r="C182" s="246"/>
      <c r="D182" s="246"/>
      <c r="E182" s="246"/>
      <c r="F182" s="248"/>
    </row>
    <row r="183" spans="2:6">
      <c r="B183" s="246"/>
      <c r="C183" s="246"/>
      <c r="D183" s="246"/>
      <c r="E183" s="246"/>
      <c r="F183" s="248"/>
    </row>
    <row r="184" spans="2:6">
      <c r="B184" s="246"/>
      <c r="C184" s="246"/>
      <c r="D184" s="246"/>
      <c r="E184" s="246"/>
      <c r="F184" s="248"/>
    </row>
    <row r="185" spans="2:6">
      <c r="B185" s="246"/>
      <c r="C185" s="246"/>
      <c r="D185" s="246"/>
      <c r="E185" s="246"/>
      <c r="F185" s="248"/>
    </row>
    <row r="186" spans="2:6">
      <c r="B186" s="246"/>
      <c r="C186" s="246"/>
      <c r="D186" s="246"/>
      <c r="E186" s="246"/>
      <c r="F186" s="248"/>
    </row>
    <row r="187" spans="2:6">
      <c r="B187" s="246"/>
      <c r="C187" s="246"/>
      <c r="D187" s="246"/>
      <c r="E187" s="246"/>
      <c r="F187" s="248"/>
    </row>
    <row r="188" spans="2:6">
      <c r="B188" s="246"/>
      <c r="C188" s="269"/>
      <c r="D188" s="269"/>
      <c r="E188" s="269"/>
      <c r="F188" s="269"/>
    </row>
    <row r="189" spans="2:6">
      <c r="B189" s="246"/>
      <c r="C189" s="269"/>
      <c r="D189" s="269"/>
      <c r="E189" s="269"/>
      <c r="F189" s="269"/>
    </row>
    <row r="190" spans="2:6">
      <c r="B190" s="246"/>
      <c r="C190" s="269"/>
      <c r="D190" s="269"/>
      <c r="E190" s="269"/>
      <c r="F190" s="269"/>
    </row>
    <row r="191" spans="2:6">
      <c r="B191" s="246"/>
      <c r="C191" s="269"/>
      <c r="D191" s="269"/>
      <c r="E191" s="269"/>
      <c r="F191" s="269"/>
    </row>
    <row r="192" spans="2:6">
      <c r="B192" s="246"/>
    </row>
  </sheetData>
  <mergeCells count="6">
    <mergeCell ref="N54:N77"/>
    <mergeCell ref="B42:I42"/>
    <mergeCell ref="B44:I44"/>
    <mergeCell ref="B46:I46"/>
    <mergeCell ref="B47:I47"/>
    <mergeCell ref="N49:N52"/>
  </mergeCells>
  <dataValidations count="1">
    <dataValidation type="list" allowBlank="1" showInputMessage="1" showErrorMessage="1" sqref="D50">
      <formula1>"Include Dairy,Exclude Dairy"</formula1>
    </dataValidation>
  </dataValidations>
  <hyperlinks>
    <hyperlink ref="B64" r:id="rId1"/>
  </hyperlinks>
  <pageMargins left="0.74803149606299213" right="0.74803149606299213" top="0.98425196850393704" bottom="0.98425196850393704" header="0.51181102362204722" footer="0.51181102362204722"/>
  <pageSetup paperSize="8" scale="39" orientation="landscape" r:id="rId2"/>
  <headerFooter alignWithMargins="0">
    <oddFooter>&amp;RDocument ID: &amp;F</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V42"/>
  <sheetViews>
    <sheetView zoomScale="80" zoomScaleNormal="80" workbookViewId="0">
      <selection activeCell="L17" sqref="L17"/>
    </sheetView>
  </sheetViews>
  <sheetFormatPr defaultColWidth="9.140625" defaultRowHeight="12.75"/>
  <cols>
    <col min="1" max="1" width="23.85546875" style="69" customWidth="1"/>
    <col min="2" max="2" width="22" style="69" customWidth="1"/>
    <col min="3" max="3" width="13.140625" style="69" customWidth="1"/>
    <col min="4" max="4" width="9.140625" style="69"/>
    <col min="5" max="5" width="14.85546875" style="69" customWidth="1"/>
    <col min="6" max="7" width="16.7109375" style="69" customWidth="1"/>
    <col min="8" max="8" width="13.42578125" style="69" customWidth="1"/>
    <col min="9" max="9" width="16.42578125" style="69" customWidth="1"/>
    <col min="10" max="10" width="15.28515625" style="69" bestFit="1" customWidth="1"/>
    <col min="11" max="11" width="15.140625" style="69" customWidth="1"/>
    <col min="12" max="16384" width="9.140625" style="69"/>
  </cols>
  <sheetData>
    <row r="1" spans="1:22">
      <c r="B1" s="83" t="s">
        <v>396</v>
      </c>
    </row>
    <row r="3" spans="1:22">
      <c r="B3" s="228"/>
      <c r="C3" s="467" t="s">
        <v>308</v>
      </c>
      <c r="D3" s="468" t="s">
        <v>309</v>
      </c>
      <c r="E3" s="469" t="s">
        <v>310</v>
      </c>
    </row>
    <row r="4" spans="1:22">
      <c r="A4" s="82"/>
      <c r="B4" s="229" t="s">
        <v>311</v>
      </c>
      <c r="C4" s="470">
        <v>3.5000000000000003E-2</v>
      </c>
      <c r="D4" s="94">
        <v>0.5</v>
      </c>
      <c r="E4" s="471">
        <v>0.5</v>
      </c>
    </row>
    <row r="5" spans="1:22">
      <c r="A5" s="82"/>
      <c r="B5" s="229" t="s">
        <v>177</v>
      </c>
      <c r="C5" s="470">
        <v>5.0000000000000001E-3</v>
      </c>
      <c r="D5" s="94">
        <v>0.5</v>
      </c>
      <c r="E5" s="471">
        <v>0.5</v>
      </c>
    </row>
    <row r="6" spans="1:22">
      <c r="A6" s="82"/>
      <c r="B6" s="229" t="s">
        <v>178</v>
      </c>
      <c r="C6" s="470">
        <v>2.4E-2</v>
      </c>
      <c r="D6" s="94">
        <v>0.5</v>
      </c>
      <c r="E6" s="471">
        <v>0.5</v>
      </c>
    </row>
    <row r="7" spans="1:22">
      <c r="B7" s="230" t="s">
        <v>179</v>
      </c>
      <c r="C7" s="472"/>
      <c r="D7" s="473">
        <v>0.5</v>
      </c>
      <c r="E7" s="474">
        <v>0.5</v>
      </c>
    </row>
    <row r="8" spans="1:22" ht="18" customHeight="1">
      <c r="J8" s="185"/>
    </row>
    <row r="9" spans="1:22" ht="64.5">
      <c r="B9" s="227" t="s">
        <v>0</v>
      </c>
      <c r="C9" s="72" t="s">
        <v>1</v>
      </c>
      <c r="D9" s="72" t="s">
        <v>2</v>
      </c>
      <c r="E9" s="80" t="s">
        <v>180</v>
      </c>
      <c r="F9" s="73" t="s">
        <v>181</v>
      </c>
      <c r="G9" s="73" t="s">
        <v>182</v>
      </c>
      <c r="H9" s="73" t="s">
        <v>183</v>
      </c>
      <c r="I9" s="73" t="s">
        <v>184</v>
      </c>
      <c r="J9" s="77"/>
    </row>
    <row r="10" spans="1:22" ht="15">
      <c r="B10" s="75" t="s">
        <v>4</v>
      </c>
      <c r="C10" s="76"/>
      <c r="D10" s="76"/>
      <c r="E10" s="76"/>
      <c r="F10" s="76"/>
      <c r="G10" s="76"/>
      <c r="H10" s="76"/>
      <c r="I10" s="76"/>
      <c r="J10" s="77"/>
    </row>
    <row r="11" spans="1:22" ht="15">
      <c r="B11" s="191" t="s">
        <v>11</v>
      </c>
      <c r="C11" s="475" t="s">
        <v>207</v>
      </c>
      <c r="D11" s="475" t="s">
        <v>78</v>
      </c>
      <c r="E11" s="463">
        <v>4.9028421911099788E-2</v>
      </c>
      <c r="F11" s="464">
        <v>0.14160414937842014</v>
      </c>
      <c r="G11" s="464">
        <v>9.3193354862290162E-2</v>
      </c>
      <c r="H11" s="464">
        <v>0.10642603154202004</v>
      </c>
      <c r="I11" s="464">
        <v>6.3429914799043949E-3</v>
      </c>
      <c r="J11" s="77"/>
      <c r="K11" s="63"/>
      <c r="R11" s="237"/>
    </row>
    <row r="12" spans="1:22" ht="15">
      <c r="B12" s="191" t="s">
        <v>13</v>
      </c>
      <c r="C12" s="475" t="s">
        <v>207</v>
      </c>
      <c r="D12" s="475" t="s">
        <v>78</v>
      </c>
      <c r="E12" s="463">
        <v>4.8287491224225813E-2</v>
      </c>
      <c r="F12" s="464">
        <v>0.10378061964026911</v>
      </c>
      <c r="G12" s="464">
        <v>6.9517504078732334E-2</v>
      </c>
      <c r="H12" s="464">
        <v>7.6920195760559043E-2</v>
      </c>
      <c r="I12" s="464">
        <v>4.5844436673293182E-3</v>
      </c>
      <c r="J12" s="157"/>
      <c r="K12" s="63"/>
    </row>
    <row r="13" spans="1:22" ht="15">
      <c r="B13" s="191" t="s">
        <v>14</v>
      </c>
      <c r="C13" s="475" t="s">
        <v>207</v>
      </c>
      <c r="D13" s="475" t="s">
        <v>78</v>
      </c>
      <c r="E13" s="463">
        <v>4.8011946817590453E-2</v>
      </c>
      <c r="F13" s="464">
        <v>7.3773902796060151E-2</v>
      </c>
      <c r="G13" s="464">
        <v>4.9746484786224482E-2</v>
      </c>
      <c r="H13" s="464">
        <v>5.4381715037796978E-2</v>
      </c>
      <c r="I13" s="464">
        <v>3.2411502162526993E-3</v>
      </c>
      <c r="J13" s="157"/>
    </row>
    <row r="14" spans="1:22" ht="15">
      <c r="B14" s="191" t="s">
        <v>7</v>
      </c>
      <c r="C14" s="191" t="s">
        <v>8</v>
      </c>
      <c r="D14" s="191" t="s">
        <v>9</v>
      </c>
      <c r="E14" s="465">
        <v>2.3962006906121384E-2</v>
      </c>
      <c r="F14" s="466">
        <v>4.6537820465181387E-3</v>
      </c>
      <c r="G14" s="466">
        <v>4.6491236286335252E-3</v>
      </c>
      <c r="H14" s="466">
        <v>2.0249999999999996E-4</v>
      </c>
      <c r="I14" s="466">
        <v>4.8275999999999997E-5</v>
      </c>
      <c r="J14" s="157"/>
    </row>
    <row r="15" spans="1:22" ht="15">
      <c r="B15" s="191"/>
      <c r="C15" s="191"/>
      <c r="D15" s="191" t="s">
        <v>10</v>
      </c>
      <c r="E15" s="465">
        <v>2.3962006906121384E-2</v>
      </c>
      <c r="F15" s="466">
        <v>1.2927172351439276</v>
      </c>
      <c r="G15" s="466">
        <v>1.2914232301759794</v>
      </c>
      <c r="H15" s="466">
        <v>5.6249999999999994E-2</v>
      </c>
      <c r="I15" s="466">
        <v>1.341E-2</v>
      </c>
      <c r="J15" s="157"/>
      <c r="U15" s="78"/>
      <c r="V15" s="78"/>
    </row>
    <row r="16" spans="1:22" ht="15">
      <c r="B16" s="191" t="s">
        <v>11</v>
      </c>
      <c r="C16" s="191" t="s">
        <v>8</v>
      </c>
      <c r="D16" s="191" t="s">
        <v>12</v>
      </c>
      <c r="E16" s="283">
        <v>3.4847383871315182E-2</v>
      </c>
      <c r="F16" s="286">
        <v>9.347630679275766E-2</v>
      </c>
      <c r="G16" s="286">
        <v>9.3193354862290162E-2</v>
      </c>
      <c r="H16" s="286">
        <v>3.5475343847340022E-3</v>
      </c>
      <c r="I16" s="286">
        <v>6.3429914799043949E-3</v>
      </c>
      <c r="J16" s="157"/>
      <c r="U16" s="78"/>
      <c r="V16" s="78"/>
    </row>
    <row r="17" spans="2:22" ht="15">
      <c r="B17" s="191" t="s">
        <v>13</v>
      </c>
      <c r="C17" s="191" t="s">
        <v>8</v>
      </c>
      <c r="D17" s="191" t="s">
        <v>12</v>
      </c>
      <c r="E17" s="283">
        <v>3.4848925765214464E-2</v>
      </c>
      <c r="F17" s="286">
        <v>6.9715669877994643E-2</v>
      </c>
      <c r="G17" s="286">
        <v>6.9517504078732334E-2</v>
      </c>
      <c r="H17" s="286">
        <v>2.5640065253519683E-3</v>
      </c>
      <c r="I17" s="286">
        <v>4.5844436673293182E-3</v>
      </c>
      <c r="J17" s="157"/>
      <c r="U17" s="78"/>
      <c r="V17" s="78"/>
    </row>
    <row r="18" spans="2:22" ht="15">
      <c r="B18" s="191" t="s">
        <v>14</v>
      </c>
      <c r="C18" s="191" t="s">
        <v>8</v>
      </c>
      <c r="D18" s="191" t="s">
        <v>12</v>
      </c>
      <c r="E18" s="283">
        <v>3.4849556148489093E-2</v>
      </c>
      <c r="F18" s="286">
        <v>4.988490524207579E-2</v>
      </c>
      <c r="G18" s="286">
        <v>4.9746484786224482E-2</v>
      </c>
      <c r="H18" s="286">
        <v>1.8127238345932324E-3</v>
      </c>
      <c r="I18" s="286">
        <v>3.2411502162526993E-3</v>
      </c>
      <c r="J18" s="157"/>
    </row>
    <row r="19" spans="2:22" ht="15">
      <c r="B19" s="191" t="s">
        <v>15</v>
      </c>
      <c r="C19" s="191" t="s">
        <v>8</v>
      </c>
      <c r="D19" s="191" t="s">
        <v>16</v>
      </c>
      <c r="E19" s="283">
        <v>5.3908677855654388E-3</v>
      </c>
      <c r="F19" s="286">
        <v>1.4488527841701631E-2</v>
      </c>
      <c r="G19" s="286">
        <v>1.3359812316908047E-2</v>
      </c>
      <c r="H19" s="286">
        <v>4.5602247256741543E-3</v>
      </c>
      <c r="I19" s="286">
        <v>3.2614727238021554E-3</v>
      </c>
      <c r="J19" s="157"/>
    </row>
    <row r="20" spans="2:22" ht="15">
      <c r="B20" s="191" t="s">
        <v>17</v>
      </c>
      <c r="C20" s="191" t="s">
        <v>8</v>
      </c>
      <c r="D20" s="191" t="s">
        <v>12</v>
      </c>
      <c r="E20" s="283">
        <v>5.0886322306602271E-3</v>
      </c>
      <c r="F20" s="286">
        <v>1.5411870892360142E-2</v>
      </c>
      <c r="G20" s="286">
        <v>1.5106666666666666E-2</v>
      </c>
      <c r="H20" s="286">
        <v>2.96875E-3</v>
      </c>
      <c r="I20" s="286">
        <v>7.0775000000000005E-4</v>
      </c>
      <c r="J20" s="157"/>
    </row>
    <row r="21" spans="2:22" ht="15">
      <c r="B21" s="191" t="s">
        <v>18</v>
      </c>
      <c r="C21" s="191" t="s">
        <v>8</v>
      </c>
      <c r="D21" s="191" t="s">
        <v>16</v>
      </c>
      <c r="E21" s="283">
        <v>5.3484032836323778E-3</v>
      </c>
      <c r="F21" s="286">
        <v>1.617719859630553E-2</v>
      </c>
      <c r="G21" s="286">
        <v>1.5040276970654914E-2</v>
      </c>
      <c r="H21" s="286">
        <v>4.8457219684837219E-3</v>
      </c>
      <c r="I21" s="286">
        <v>3.4656603518595582E-3</v>
      </c>
      <c r="J21" s="157"/>
    </row>
    <row r="22" spans="2:22" ht="15">
      <c r="B22" s="191" t="s">
        <v>19</v>
      </c>
      <c r="C22" s="191" t="s">
        <v>8</v>
      </c>
      <c r="D22" s="191" t="s">
        <v>16</v>
      </c>
      <c r="E22" s="283">
        <v>5.3567958666573033E-3</v>
      </c>
      <c r="F22" s="286">
        <v>1.5866532843000946E-2</v>
      </c>
      <c r="G22" s="286">
        <v>1.4727362379642211E-2</v>
      </c>
      <c r="H22" s="286">
        <v>4.8018222945357437E-3</v>
      </c>
      <c r="I22" s="286">
        <v>3.4342633050519641E-3</v>
      </c>
      <c r="J22" s="157"/>
    </row>
    <row r="23" spans="2:22" ht="15">
      <c r="B23" s="191" t="s">
        <v>7</v>
      </c>
      <c r="C23" s="191" t="s">
        <v>20</v>
      </c>
      <c r="D23" s="191" t="s">
        <v>9</v>
      </c>
      <c r="E23" s="635">
        <v>2.3962006906121384E-2</v>
      </c>
      <c r="F23" s="632">
        <v>4.6537820465181387E-3</v>
      </c>
      <c r="G23" s="632">
        <v>4.6491236286335252E-3</v>
      </c>
      <c r="H23" s="632">
        <v>2.0249999999999996E-4</v>
      </c>
      <c r="I23" s="632">
        <v>4.8275999999999997E-5</v>
      </c>
      <c r="J23" s="157"/>
    </row>
    <row r="24" spans="2:22" ht="15">
      <c r="B24" s="191"/>
      <c r="C24" s="191"/>
      <c r="D24" s="191" t="s">
        <v>10</v>
      </c>
      <c r="E24" s="635">
        <v>2.3962006906121384E-2</v>
      </c>
      <c r="F24" s="632">
        <v>1.2927172351439276</v>
      </c>
      <c r="G24" s="632">
        <v>1.2914232301759794</v>
      </c>
      <c r="H24" s="632">
        <v>5.6249999999999994E-2</v>
      </c>
      <c r="I24" s="632">
        <v>1.341E-2</v>
      </c>
      <c r="J24" s="157"/>
    </row>
    <row r="25" spans="2:22" ht="15">
      <c r="B25" s="191" t="s">
        <v>11</v>
      </c>
      <c r="C25" s="191" t="s">
        <v>20</v>
      </c>
      <c r="D25" s="191" t="s">
        <v>12</v>
      </c>
      <c r="E25" s="283">
        <v>3.4847383871315182E-2</v>
      </c>
      <c r="F25" s="286">
        <v>9.347630679275766E-2</v>
      </c>
      <c r="G25" s="286">
        <v>9.3193354862290162E-2</v>
      </c>
      <c r="H25" s="286">
        <v>3.5475343847340022E-3</v>
      </c>
      <c r="I25" s="286">
        <v>6.3429914799043949E-3</v>
      </c>
      <c r="J25" s="157"/>
    </row>
    <row r="26" spans="2:22" ht="15">
      <c r="B26" s="191" t="s">
        <v>13</v>
      </c>
      <c r="C26" s="191" t="s">
        <v>20</v>
      </c>
      <c r="D26" s="191" t="s">
        <v>12</v>
      </c>
      <c r="E26" s="283">
        <v>3.4848925765214464E-2</v>
      </c>
      <c r="F26" s="286">
        <v>6.9715669877994643E-2</v>
      </c>
      <c r="G26" s="286">
        <v>6.9517504078732334E-2</v>
      </c>
      <c r="H26" s="286">
        <v>2.5640065253519683E-3</v>
      </c>
      <c r="I26" s="286">
        <v>4.5844436673293182E-3</v>
      </c>
      <c r="J26" s="157"/>
    </row>
    <row r="27" spans="2:22" ht="15">
      <c r="B27" s="191" t="s">
        <v>14</v>
      </c>
      <c r="C27" s="191" t="s">
        <v>20</v>
      </c>
      <c r="D27" s="191" t="s">
        <v>12</v>
      </c>
      <c r="E27" s="283">
        <v>3.4849556148489093E-2</v>
      </c>
      <c r="F27" s="286">
        <v>4.988490524207579E-2</v>
      </c>
      <c r="G27" s="286">
        <v>4.9746484786224482E-2</v>
      </c>
      <c r="H27" s="286">
        <v>1.8127238345932324E-3</v>
      </c>
      <c r="I27" s="286">
        <v>3.2411502162526993E-3</v>
      </c>
      <c r="J27" s="157"/>
    </row>
    <row r="28" spans="2:22" ht="15">
      <c r="B28" s="191" t="s">
        <v>15</v>
      </c>
      <c r="C28" s="191" t="s">
        <v>20</v>
      </c>
      <c r="D28" s="191" t="s">
        <v>16</v>
      </c>
      <c r="E28" s="283">
        <v>5.1543805237520253E-3</v>
      </c>
      <c r="F28" s="286">
        <v>1.3820036104529247E-2</v>
      </c>
      <c r="G28" s="286">
        <v>1.3359812316908047E-2</v>
      </c>
      <c r="H28" s="286">
        <v>1.3680674177022462E-3</v>
      </c>
      <c r="I28" s="286">
        <v>3.2614727238021554E-3</v>
      </c>
      <c r="J28" s="157"/>
    </row>
    <row r="29" spans="2:22" ht="15">
      <c r="B29" s="191" t="s">
        <v>17</v>
      </c>
      <c r="C29" s="191" t="s">
        <v>20</v>
      </c>
      <c r="D29" s="191" t="s">
        <v>12</v>
      </c>
      <c r="E29" s="283">
        <v>5.0050285692784333E-3</v>
      </c>
      <c r="F29" s="286">
        <v>1.5134887740012403E-2</v>
      </c>
      <c r="G29" s="286">
        <v>1.5106666666666666E-2</v>
      </c>
      <c r="H29" s="286">
        <v>5.9374999999999999E-4</v>
      </c>
      <c r="I29" s="286">
        <v>7.0775000000000005E-4</v>
      </c>
      <c r="J29" s="157"/>
    </row>
    <row r="30" spans="2:22">
      <c r="B30" s="191" t="s">
        <v>18</v>
      </c>
      <c r="C30" s="191" t="s">
        <v>20</v>
      </c>
      <c r="D30" s="191" t="s">
        <v>16</v>
      </c>
      <c r="E30" s="283">
        <v>5.045534348863197E-3</v>
      </c>
      <c r="F30" s="286">
        <v>1.5209402476700112E-2</v>
      </c>
      <c r="G30" s="286">
        <v>1.5040276970654914E-2</v>
      </c>
      <c r="H30" s="286">
        <v>1.4537165905451168E-3</v>
      </c>
      <c r="I30" s="286">
        <v>1.7328301759297791E-3</v>
      </c>
    </row>
    <row r="31" spans="2:22">
      <c r="B31" s="191" t="s">
        <v>19</v>
      </c>
      <c r="C31" s="191" t="s">
        <v>20</v>
      </c>
      <c r="D31" s="191" t="s">
        <v>16</v>
      </c>
      <c r="E31" s="283">
        <v>5.0467527160559245E-3</v>
      </c>
      <c r="F31" s="286">
        <v>1.4896943261446435E-2</v>
      </c>
      <c r="G31" s="286">
        <v>1.4727362379642211E-2</v>
      </c>
      <c r="H31" s="286">
        <v>1.4405466883607233E-3</v>
      </c>
      <c r="I31" s="286">
        <v>1.717131652525982E-3</v>
      </c>
    </row>
    <row r="32" spans="2:22">
      <c r="B32" s="191" t="s">
        <v>21</v>
      </c>
      <c r="C32" s="191" t="s">
        <v>20</v>
      </c>
      <c r="D32" s="191" t="s">
        <v>12</v>
      </c>
      <c r="E32" s="283">
        <v>0.36259515087735805</v>
      </c>
      <c r="F32" s="286">
        <v>5.4248469682615019E-3</v>
      </c>
      <c r="G32" s="286"/>
      <c r="H32" s="286">
        <v>2.8890000000000001E-3</v>
      </c>
      <c r="I32" s="286">
        <v>4.591584000000001E-3</v>
      </c>
    </row>
    <row r="33" spans="2:9">
      <c r="B33" s="191" t="s">
        <v>21</v>
      </c>
      <c r="C33" s="191" t="s">
        <v>22</v>
      </c>
      <c r="D33" s="191" t="s">
        <v>12</v>
      </c>
      <c r="E33" s="283">
        <v>0.43684615308872388</v>
      </c>
      <c r="F33" s="286">
        <v>2.9252602339433938E-2</v>
      </c>
      <c r="G33" s="286"/>
      <c r="H33" s="286">
        <v>2.8889999999999999E-2</v>
      </c>
      <c r="I33" s="286">
        <v>4.591584000000001E-3</v>
      </c>
    </row>
    <row r="34" spans="2:9" ht="63.75">
      <c r="B34" s="72" t="s">
        <v>0</v>
      </c>
      <c r="C34" s="72" t="s">
        <v>1</v>
      </c>
      <c r="D34" s="72" t="s">
        <v>2</v>
      </c>
      <c r="E34" s="80" t="s">
        <v>180</v>
      </c>
      <c r="F34" s="73" t="s">
        <v>181</v>
      </c>
      <c r="G34" s="73" t="s">
        <v>182</v>
      </c>
      <c r="H34" s="73" t="s">
        <v>183</v>
      </c>
      <c r="I34" s="73" t="s">
        <v>184</v>
      </c>
    </row>
    <row r="35" spans="2:9">
      <c r="B35" s="75" t="s">
        <v>6</v>
      </c>
      <c r="C35" s="76"/>
      <c r="D35" s="76"/>
      <c r="E35" s="213"/>
      <c r="F35" s="205"/>
      <c r="G35" s="205"/>
      <c r="H35" s="205"/>
      <c r="I35" s="205"/>
    </row>
    <row r="36" spans="2:9">
      <c r="B36" s="196" t="s">
        <v>23</v>
      </c>
      <c r="C36" s="196" t="s">
        <v>24</v>
      </c>
      <c r="D36" s="196" t="s">
        <v>16</v>
      </c>
      <c r="E36" s="476">
        <v>1.7697211349819577E-2</v>
      </c>
      <c r="F36" s="286">
        <v>4.3109588648276215E-2</v>
      </c>
      <c r="G36" s="286">
        <v>1.1660557057266341E-2</v>
      </c>
      <c r="H36" s="286">
        <v>1.227549293512175E-2</v>
      </c>
      <c r="I36" s="286">
        <v>3.9645684705117624E-2</v>
      </c>
    </row>
    <row r="37" spans="2:9">
      <c r="B37" s="196" t="s">
        <v>25</v>
      </c>
      <c r="C37" s="196" t="s">
        <v>24</v>
      </c>
      <c r="D37" s="196" t="s">
        <v>16</v>
      </c>
      <c r="E37" s="476">
        <v>1.7813229794951452E-2</v>
      </c>
      <c r="F37" s="286">
        <v>4.3300525158574653E-2</v>
      </c>
      <c r="G37" s="286">
        <v>1.1632243987834188E-2</v>
      </c>
      <c r="H37" s="286">
        <v>1.2336482482561511E-2</v>
      </c>
      <c r="I37" s="286">
        <v>3.9842660287351603E-2</v>
      </c>
    </row>
    <row r="38" spans="2:9">
      <c r="B38" s="196" t="s">
        <v>15</v>
      </c>
      <c r="C38" s="196" t="s">
        <v>24</v>
      </c>
      <c r="D38" s="196" t="s">
        <v>16</v>
      </c>
      <c r="E38" s="476">
        <v>9.2427700322802592E-3</v>
      </c>
      <c r="F38" s="286">
        <v>2.5121096439085073E-2</v>
      </c>
      <c r="G38" s="286">
        <v>1.3359812316908047E-2</v>
      </c>
      <c r="H38" s="286">
        <v>1.7784876430129199E-3</v>
      </c>
      <c r="I38" s="286">
        <v>2.1199572704714006E-2</v>
      </c>
    </row>
    <row r="39" spans="2:9">
      <c r="B39" s="196" t="s">
        <v>26</v>
      </c>
      <c r="C39" s="196" t="s">
        <v>24</v>
      </c>
      <c r="D39" s="196" t="s">
        <v>16</v>
      </c>
      <c r="E39" s="476">
        <v>1.2853285271751128E-2</v>
      </c>
      <c r="F39" s="286">
        <v>2.1134741522964667E-2</v>
      </c>
      <c r="G39" s="286">
        <v>8.0186186666666662E-3</v>
      </c>
      <c r="H39" s="286">
        <v>1.9540075E-2</v>
      </c>
      <c r="I39" s="286">
        <v>7.5134740000000011E-4</v>
      </c>
    </row>
    <row r="40" spans="2:9">
      <c r="B40" s="196" t="s">
        <v>52</v>
      </c>
      <c r="C40" s="196" t="s">
        <v>24</v>
      </c>
      <c r="D40" s="196" t="s">
        <v>16</v>
      </c>
      <c r="E40" s="476"/>
      <c r="F40" s="286"/>
      <c r="G40" s="286"/>
      <c r="H40" s="286"/>
      <c r="I40" s="286"/>
    </row>
    <row r="41" spans="2:9">
      <c r="B41" s="196" t="s">
        <v>18</v>
      </c>
      <c r="C41" s="196" t="s">
        <v>24</v>
      </c>
      <c r="D41" s="196" t="s">
        <v>16</v>
      </c>
      <c r="E41" s="476">
        <v>6.3417059720682085E-3</v>
      </c>
      <c r="F41" s="286">
        <v>1.926574638513455E-2</v>
      </c>
      <c r="G41" s="286">
        <v>1.5040276970654914E-2</v>
      </c>
      <c r="H41" s="286">
        <v>3.3920053779386058E-3</v>
      </c>
      <c r="I41" s="286">
        <v>1.1552201172865196E-2</v>
      </c>
    </row>
    <row r="42" spans="2:9">
      <c r="B42" s="196" t="s">
        <v>19</v>
      </c>
      <c r="C42" s="196" t="s">
        <v>24</v>
      </c>
      <c r="D42" s="196" t="s">
        <v>16</v>
      </c>
      <c r="E42" s="476">
        <v>6.370771169138062E-3</v>
      </c>
      <c r="F42" s="286">
        <v>1.895361833558834E-2</v>
      </c>
      <c r="G42" s="286">
        <v>1.4727362379642211E-2</v>
      </c>
      <c r="H42" s="286">
        <v>3.3612756061750203E-3</v>
      </c>
      <c r="I42" s="286">
        <v>1.1447544350173212E-2</v>
      </c>
    </row>
  </sheetData>
  <pageMargins left="0.70866141732283472" right="0.70866141732283472" top="0.74803149606299213" bottom="0.74803149606299213" header="0.31496062992125984" footer="0.31496062992125984"/>
  <pageSetup paperSize="8"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W66"/>
  <sheetViews>
    <sheetView zoomScale="90" zoomScaleNormal="90" workbookViewId="0">
      <selection activeCell="E11" sqref="E11"/>
    </sheetView>
  </sheetViews>
  <sheetFormatPr defaultRowHeight="12.75"/>
  <cols>
    <col min="2" max="2" width="24" customWidth="1"/>
    <col min="3" max="3" width="15.7109375" bestFit="1" customWidth="1"/>
    <col min="5" max="5" width="17.42578125" customWidth="1"/>
    <col min="6" max="6" width="13.85546875" bestFit="1" customWidth="1"/>
    <col min="7" max="7" width="14.28515625" customWidth="1"/>
    <col min="8" max="8" width="14.85546875" bestFit="1" customWidth="1"/>
    <col min="9" max="9" width="13" customWidth="1"/>
  </cols>
  <sheetData>
    <row r="1" spans="2:13">
      <c r="B1" s="264" t="s">
        <v>234</v>
      </c>
    </row>
    <row r="3" spans="2:13">
      <c r="B3" s="153" t="s">
        <v>398</v>
      </c>
    </row>
    <row r="5" spans="2:13" ht="44.25">
      <c r="B5" s="72" t="s">
        <v>0</v>
      </c>
      <c r="C5" s="72" t="s">
        <v>1</v>
      </c>
      <c r="D5" s="72" t="s">
        <v>2</v>
      </c>
      <c r="E5" s="74" t="s">
        <v>230</v>
      </c>
      <c r="F5" s="74" t="s">
        <v>187</v>
      </c>
      <c r="G5" s="73" t="s">
        <v>188</v>
      </c>
      <c r="H5" s="73" t="s">
        <v>5</v>
      </c>
      <c r="I5" s="74" t="s">
        <v>189</v>
      </c>
    </row>
    <row r="6" spans="2:13" ht="15">
      <c r="B6" s="75" t="s">
        <v>6</v>
      </c>
      <c r="C6" s="76"/>
      <c r="D6" s="76"/>
      <c r="E6" s="79"/>
      <c r="F6" s="79"/>
      <c r="G6" s="76"/>
      <c r="H6" s="76"/>
      <c r="I6" s="79"/>
      <c r="K6" s="63"/>
      <c r="M6" s="136"/>
    </row>
    <row r="7" spans="2:13" ht="15">
      <c r="B7" s="76" t="s">
        <v>23</v>
      </c>
      <c r="C7" s="76" t="s">
        <v>24</v>
      </c>
      <c r="D7" s="76" t="s">
        <v>16</v>
      </c>
      <c r="E7" s="192">
        <v>2.4359537667337468</v>
      </c>
      <c r="F7" s="282">
        <v>2.3321114114532682</v>
      </c>
      <c r="G7" s="396">
        <v>2.45509858702435E-2</v>
      </c>
      <c r="H7" s="396">
        <v>7.9291369410235249E-2</v>
      </c>
      <c r="I7" s="283">
        <v>1.7697211349819577E-2</v>
      </c>
      <c r="M7" s="137"/>
    </row>
    <row r="8" spans="2:13" ht="15">
      <c r="B8" s="76" t="s">
        <v>25</v>
      </c>
      <c r="C8" s="76" t="s">
        <v>24</v>
      </c>
      <c r="D8" s="76" t="s">
        <v>16</v>
      </c>
      <c r="E8" s="192">
        <v>2.4308070831066639</v>
      </c>
      <c r="F8" s="282">
        <v>2.3264487975668375</v>
      </c>
      <c r="G8" s="396">
        <v>2.4672964965123022E-2</v>
      </c>
      <c r="H8" s="396">
        <v>7.9685320574703206E-2</v>
      </c>
      <c r="I8" s="283">
        <v>1.7813229794951452E-2</v>
      </c>
      <c r="K8" s="63"/>
      <c r="L8" s="63"/>
      <c r="M8" s="137"/>
    </row>
    <row r="9" spans="2:13">
      <c r="B9" s="284" t="s">
        <v>217</v>
      </c>
      <c r="C9" s="284" t="s">
        <v>24</v>
      </c>
      <c r="D9" s="284" t="s">
        <v>16</v>
      </c>
      <c r="E9" s="192">
        <v>2.4348907863652864</v>
      </c>
      <c r="F9" s="282">
        <v>2.3309418724196718</v>
      </c>
      <c r="G9" s="396">
        <v>2.4576179061163019E-2</v>
      </c>
      <c r="H9" s="396">
        <v>7.9372734884452054E-2</v>
      </c>
      <c r="I9" s="400">
        <v>1.7813229794951452E-2</v>
      </c>
    </row>
    <row r="10" spans="2:13">
      <c r="B10" s="76" t="s">
        <v>15</v>
      </c>
      <c r="C10" s="76" t="s">
        <v>24</v>
      </c>
      <c r="D10" s="76" t="s">
        <v>16</v>
      </c>
      <c r="E10" s="192">
        <v>2.7179185840770632</v>
      </c>
      <c r="F10" s="282">
        <v>2.6719624633816093</v>
      </c>
      <c r="G10" s="397">
        <v>3.5569752860258397E-3</v>
      </c>
      <c r="H10" s="396">
        <v>4.2399145409428012E-2</v>
      </c>
      <c r="I10" s="283">
        <v>9.2427700322802592E-3</v>
      </c>
    </row>
    <row r="11" spans="2:13">
      <c r="B11" s="76" t="s">
        <v>26</v>
      </c>
      <c r="C11" s="76" t="s">
        <v>24</v>
      </c>
      <c r="D11" s="76" t="s">
        <v>16</v>
      </c>
      <c r="E11" s="192">
        <v>1.6443065781333333</v>
      </c>
      <c r="F11" s="282">
        <v>1.6037237333333332</v>
      </c>
      <c r="G11" s="396">
        <v>3.9080150000000001E-2</v>
      </c>
      <c r="H11" s="396">
        <v>1.5026948000000002E-3</v>
      </c>
      <c r="I11" s="283">
        <v>1.2853285271751128E-2</v>
      </c>
    </row>
    <row r="12" spans="2:13">
      <c r="B12" s="76" t="s">
        <v>52</v>
      </c>
      <c r="C12" s="76" t="s">
        <v>24</v>
      </c>
      <c r="D12" s="76" t="s">
        <v>16</v>
      </c>
      <c r="E12" s="192"/>
      <c r="F12" s="292"/>
      <c r="G12" s="398"/>
      <c r="H12" s="399"/>
      <c r="I12" s="294"/>
    </row>
    <row r="13" spans="2:13">
      <c r="B13" s="76" t="s">
        <v>18</v>
      </c>
      <c r="C13" s="76" t="s">
        <v>24</v>
      </c>
      <c r="D13" s="76" t="s">
        <v>16</v>
      </c>
      <c r="E13" s="192">
        <v>3.0379438072325904</v>
      </c>
      <c r="F13" s="282">
        <v>3.0080553941309827</v>
      </c>
      <c r="G13" s="397">
        <v>6.7840107558772116E-3</v>
      </c>
      <c r="H13" s="396">
        <v>2.3104402345730392E-2</v>
      </c>
      <c r="I13" s="283">
        <v>6.3417059720682085E-3</v>
      </c>
    </row>
    <row r="14" spans="2:13">
      <c r="B14" s="76" t="s">
        <v>19</v>
      </c>
      <c r="C14" s="76" t="s">
        <v>24</v>
      </c>
      <c r="D14" s="76" t="s">
        <v>16</v>
      </c>
      <c r="E14" s="192">
        <v>2.9750901158411382</v>
      </c>
      <c r="F14" s="282">
        <v>2.9454724759284421</v>
      </c>
      <c r="G14" s="397">
        <v>6.7225512123500406E-3</v>
      </c>
      <c r="H14" s="396">
        <v>2.2895088700346424E-2</v>
      </c>
      <c r="I14" s="283">
        <v>6.370771169138062E-3</v>
      </c>
    </row>
    <row r="15" spans="2:13">
      <c r="B15" s="84"/>
      <c r="C15" s="84"/>
      <c r="D15" s="84"/>
      <c r="E15" s="91"/>
      <c r="F15" s="92"/>
      <c r="G15" s="93"/>
      <c r="H15" s="91"/>
      <c r="I15" s="94"/>
    </row>
    <row r="16" spans="2:13">
      <c r="B16" s="69" t="s">
        <v>218</v>
      </c>
      <c r="C16" s="69"/>
      <c r="D16" s="69"/>
      <c r="E16" s="69"/>
      <c r="F16" s="69"/>
      <c r="G16" s="69"/>
      <c r="H16" s="69"/>
      <c r="I16" s="69"/>
    </row>
    <row r="17" spans="2:23">
      <c r="B17" s="90"/>
      <c r="C17" s="70"/>
      <c r="D17" s="70"/>
      <c r="E17" s="70"/>
      <c r="F17" s="70"/>
      <c r="G17" s="63"/>
      <c r="H17" s="70"/>
      <c r="I17" s="70"/>
      <c r="J17" s="63"/>
      <c r="K17" s="63"/>
    </row>
    <row r="18" spans="2:23">
      <c r="B18" s="70"/>
      <c r="C18" s="70"/>
      <c r="D18" s="70"/>
      <c r="E18" s="70"/>
      <c r="F18" s="70"/>
      <c r="G18" s="63"/>
      <c r="H18" s="90"/>
      <c r="I18" s="70"/>
      <c r="J18" s="63"/>
      <c r="K18" s="63"/>
      <c r="L18" s="67"/>
      <c r="M18" s="67"/>
      <c r="N18" s="67"/>
      <c r="O18" s="67"/>
      <c r="P18" s="67"/>
      <c r="Q18" s="67"/>
      <c r="R18" s="67"/>
      <c r="S18" s="67"/>
      <c r="T18" s="67"/>
      <c r="U18" s="67"/>
      <c r="V18" s="67"/>
      <c r="W18" s="67"/>
    </row>
    <row r="19" spans="2:23">
      <c r="B19" s="180" t="s">
        <v>62</v>
      </c>
      <c r="C19" s="206" t="s">
        <v>47</v>
      </c>
      <c r="D19" s="207"/>
      <c r="E19" s="206"/>
      <c r="F19" s="206"/>
      <c r="G19" s="206"/>
      <c r="H19" s="206"/>
      <c r="I19" s="206"/>
      <c r="J19" s="207"/>
      <c r="K19" s="207"/>
      <c r="L19" s="401"/>
      <c r="M19" s="402"/>
      <c r="N19" s="86"/>
      <c r="O19" s="67"/>
      <c r="P19" s="86"/>
      <c r="Q19" s="86"/>
      <c r="R19" s="86"/>
      <c r="S19" s="86"/>
      <c r="T19" s="86"/>
      <c r="U19" s="67"/>
      <c r="V19" s="67"/>
      <c r="W19" s="67"/>
    </row>
    <row r="20" spans="2:23">
      <c r="B20" s="285" t="s">
        <v>59</v>
      </c>
      <c r="C20" s="634">
        <v>84.280492218414309</v>
      </c>
      <c r="D20" s="269"/>
      <c r="E20" s="269"/>
      <c r="F20" s="269"/>
      <c r="G20" s="269"/>
      <c r="H20" s="209"/>
      <c r="I20" s="209"/>
      <c r="J20" s="87"/>
      <c r="K20" s="87"/>
      <c r="L20" s="67"/>
      <c r="M20" s="403"/>
      <c r="N20" s="91"/>
      <c r="O20" s="91"/>
      <c r="P20" s="91"/>
      <c r="Q20" s="91"/>
      <c r="R20" s="91"/>
      <c r="S20" s="86"/>
      <c r="T20" s="86"/>
      <c r="U20" s="67"/>
      <c r="V20" s="67"/>
      <c r="W20" s="67"/>
    </row>
    <row r="21" spans="2:23" ht="14.25">
      <c r="B21" s="285" t="s">
        <v>60</v>
      </c>
      <c r="C21" s="634">
        <v>21.938055485097305</v>
      </c>
      <c r="D21" s="269"/>
      <c r="E21" s="269"/>
      <c r="F21" s="269"/>
      <c r="G21" s="269"/>
      <c r="H21" s="209"/>
      <c r="I21" s="209"/>
      <c r="J21" s="87"/>
      <c r="K21" s="87"/>
      <c r="L21" s="67"/>
      <c r="M21" s="404"/>
      <c r="N21" s="70"/>
      <c r="O21" s="70"/>
      <c r="P21" s="70"/>
      <c r="Q21" s="70"/>
      <c r="R21" s="70"/>
      <c r="S21" s="70"/>
      <c r="T21" s="70"/>
      <c r="U21" s="67"/>
      <c r="V21" s="67"/>
      <c r="W21" s="67"/>
    </row>
    <row r="22" spans="2:23" ht="15.75">
      <c r="B22" s="285"/>
      <c r="C22" s="269" t="s">
        <v>190</v>
      </c>
      <c r="D22" s="269" t="s">
        <v>191</v>
      </c>
      <c r="E22" s="269" t="s">
        <v>192</v>
      </c>
      <c r="F22" s="269" t="s">
        <v>193</v>
      </c>
      <c r="G22" s="269" t="s">
        <v>210</v>
      </c>
      <c r="H22" s="209"/>
      <c r="I22" s="209"/>
      <c r="J22" s="87"/>
      <c r="K22" s="87"/>
      <c r="L22" s="67"/>
      <c r="M22" s="405"/>
      <c r="N22" s="70"/>
      <c r="O22" s="70"/>
      <c r="P22" s="70"/>
      <c r="Q22" s="70"/>
      <c r="R22" s="70"/>
      <c r="S22" s="70"/>
      <c r="T22" s="70"/>
      <c r="U22" s="91"/>
      <c r="V22" s="67"/>
      <c r="W22" s="67"/>
    </row>
    <row r="23" spans="2:23">
      <c r="B23" s="285" t="s">
        <v>61</v>
      </c>
      <c r="C23" s="246">
        <f>(E7*$C$20+E8*$C$21)/($C$20+$C$21)</f>
        <v>2.4348907863652864</v>
      </c>
      <c r="D23" s="246">
        <f>(F7*$C$20+F8*$C$21)/($C$20+$C$21)</f>
        <v>2.3309418724196718</v>
      </c>
      <c r="E23" s="246">
        <f>(G7*$C$20+G8*$C$21)/($C$20+$C$21)</f>
        <v>2.4576179061163019E-2</v>
      </c>
      <c r="F23" s="246">
        <f>(H7*$C$20+H8*$C$21)/($C$20+$C$21)</f>
        <v>7.9372734884452054E-2</v>
      </c>
      <c r="G23" s="246">
        <f>C23-SUM(D23:F23)</f>
        <v>0</v>
      </c>
      <c r="H23" s="209"/>
      <c r="I23" s="209"/>
      <c r="J23" s="87"/>
      <c r="K23" s="87"/>
      <c r="L23" s="67"/>
      <c r="M23" s="405"/>
      <c r="N23" s="70"/>
      <c r="O23" s="70"/>
      <c r="P23" s="70"/>
      <c r="Q23" s="70"/>
      <c r="R23" s="70"/>
      <c r="S23" s="70"/>
      <c r="T23" s="70"/>
      <c r="U23" s="91"/>
      <c r="V23" s="67"/>
      <c r="W23" s="67"/>
    </row>
    <row r="24" spans="2:23">
      <c r="B24" s="208"/>
      <c r="C24" s="209"/>
      <c r="D24" s="209"/>
      <c r="E24" s="209"/>
      <c r="F24" s="209"/>
      <c r="G24" s="209"/>
      <c r="H24" s="209"/>
      <c r="I24" s="209"/>
      <c r="J24" s="87"/>
      <c r="K24" s="87"/>
      <c r="L24" s="67"/>
      <c r="M24" s="405"/>
      <c r="N24" s="70"/>
      <c r="O24" s="70"/>
      <c r="P24" s="70"/>
      <c r="Q24" s="70"/>
      <c r="R24" s="70"/>
      <c r="S24" s="70"/>
      <c r="T24" s="70"/>
      <c r="U24" s="91"/>
      <c r="V24" s="67"/>
      <c r="W24" s="67"/>
    </row>
    <row r="25" spans="2:23">
      <c r="B25" s="208" t="s">
        <v>63</v>
      </c>
      <c r="C25" s="209"/>
      <c r="D25" s="209"/>
      <c r="E25" s="209"/>
      <c r="F25" s="209"/>
      <c r="G25" s="209"/>
      <c r="H25" s="209"/>
      <c r="I25" s="209"/>
      <c r="J25" s="87"/>
      <c r="K25" s="87"/>
      <c r="L25" s="67"/>
      <c r="M25" s="405"/>
      <c r="N25" s="70"/>
      <c r="O25" s="70"/>
      <c r="P25" s="70"/>
      <c r="Q25" s="70"/>
      <c r="R25" s="70"/>
      <c r="S25" s="70"/>
      <c r="T25" s="70"/>
      <c r="U25" s="91"/>
      <c r="V25" s="67"/>
      <c r="W25" s="67"/>
    </row>
    <row r="26" spans="2:23">
      <c r="B26" s="181"/>
      <c r="C26" s="87"/>
      <c r="D26" s="87"/>
      <c r="E26" s="87"/>
      <c r="F26" s="87"/>
      <c r="G26" s="87"/>
      <c r="H26" s="87"/>
      <c r="I26" s="87"/>
      <c r="J26" s="87"/>
      <c r="K26" s="87"/>
      <c r="L26" s="67"/>
      <c r="M26" s="405"/>
      <c r="N26" s="70"/>
      <c r="O26" s="70"/>
      <c r="P26" s="70"/>
      <c r="Q26" s="70"/>
      <c r="R26" s="70"/>
      <c r="S26" s="70"/>
      <c r="T26" s="70"/>
      <c r="U26" s="91"/>
      <c r="V26" s="67"/>
      <c r="W26" s="67"/>
    </row>
    <row r="27" spans="2:23">
      <c r="B27" s="181" t="s">
        <v>267</v>
      </c>
      <c r="C27" s="87"/>
      <c r="D27" s="87"/>
      <c r="E27" s="87"/>
      <c r="F27" s="87"/>
      <c r="G27" s="87"/>
      <c r="H27" s="87"/>
      <c r="I27" s="87"/>
      <c r="J27" s="87"/>
      <c r="K27" s="87"/>
      <c r="L27" s="67"/>
      <c r="M27" s="405"/>
      <c r="N27" s="70"/>
      <c r="O27" s="70"/>
      <c r="P27" s="70"/>
      <c r="Q27" s="70"/>
      <c r="R27" s="70"/>
      <c r="S27" s="70"/>
      <c r="T27" s="70"/>
      <c r="U27" s="91"/>
      <c r="V27" s="67"/>
      <c r="W27" s="67"/>
    </row>
    <row r="28" spans="2:23">
      <c r="B28" s="208" t="s">
        <v>409</v>
      </c>
      <c r="C28" s="87"/>
      <c r="D28" s="87"/>
      <c r="E28" s="87"/>
      <c r="F28" s="87"/>
      <c r="G28" s="87"/>
      <c r="H28" s="87"/>
      <c r="I28" s="87"/>
      <c r="J28" s="87"/>
      <c r="K28" s="87"/>
      <c r="L28" s="67"/>
      <c r="M28" s="405"/>
      <c r="N28" s="70"/>
      <c r="O28" s="70"/>
      <c r="P28" s="70"/>
      <c r="Q28" s="70"/>
      <c r="R28" s="70"/>
      <c r="S28" s="70"/>
      <c r="T28" s="70"/>
      <c r="U28" s="91"/>
      <c r="V28" s="67"/>
      <c r="W28" s="67"/>
    </row>
    <row r="29" spans="2:23">
      <c r="B29" s="223" t="s">
        <v>410</v>
      </c>
      <c r="C29" s="87"/>
      <c r="D29" s="87"/>
      <c r="E29" s="87"/>
      <c r="F29" s="87"/>
      <c r="G29" s="87"/>
      <c r="H29" s="87"/>
      <c r="I29" s="87"/>
      <c r="J29" s="87"/>
      <c r="K29" s="87"/>
      <c r="L29" s="67"/>
      <c r="M29" s="405"/>
      <c r="N29" s="70"/>
      <c r="O29" s="70"/>
      <c r="P29" s="70"/>
      <c r="Q29" s="70"/>
      <c r="R29" s="70"/>
      <c r="S29" s="70"/>
      <c r="T29" s="70"/>
      <c r="U29" s="91"/>
      <c r="V29" s="67"/>
      <c r="W29" s="67"/>
    </row>
    <row r="30" spans="2:23">
      <c r="B30" s="211" t="s">
        <v>306</v>
      </c>
      <c r="C30" s="212"/>
      <c r="D30" s="212"/>
      <c r="E30" s="212"/>
      <c r="F30" s="212"/>
      <c r="G30" s="212"/>
      <c r="H30" s="212"/>
      <c r="I30" s="212"/>
      <c r="J30" s="212"/>
      <c r="K30" s="212"/>
      <c r="L30" s="406"/>
      <c r="M30" s="407"/>
      <c r="N30" s="70"/>
      <c r="O30" s="70"/>
      <c r="P30" s="70"/>
      <c r="Q30" s="70"/>
      <c r="R30" s="70"/>
      <c r="S30" s="70"/>
      <c r="T30" s="70"/>
      <c r="U30" s="91"/>
      <c r="V30" s="67"/>
      <c r="W30" s="67"/>
    </row>
    <row r="31" spans="2:23">
      <c r="B31" s="63"/>
      <c r="C31" s="63"/>
      <c r="D31" s="63"/>
      <c r="E31" s="63"/>
      <c r="F31" s="63"/>
      <c r="G31" s="63"/>
      <c r="H31" s="63"/>
      <c r="I31" s="63"/>
      <c r="J31" s="63"/>
      <c r="K31" s="63"/>
      <c r="L31" s="67"/>
      <c r="S31" s="91"/>
      <c r="T31" s="91"/>
      <c r="U31" s="91"/>
      <c r="V31" s="67"/>
      <c r="W31" s="67"/>
    </row>
    <row r="32" spans="2:23">
      <c r="B32" s="63"/>
      <c r="C32" s="63"/>
      <c r="D32" s="63"/>
      <c r="E32" s="63"/>
      <c r="F32" s="63"/>
      <c r="G32" s="63"/>
      <c r="H32" s="63"/>
      <c r="I32" s="63"/>
      <c r="J32" s="63"/>
      <c r="K32" s="63"/>
      <c r="L32" s="67"/>
      <c r="S32" s="91"/>
      <c r="T32" s="91"/>
      <c r="U32" s="91"/>
      <c r="V32" s="67"/>
      <c r="W32" s="67"/>
    </row>
    <row r="33" spans="2:23">
      <c r="E33" s="225"/>
      <c r="L33" s="67"/>
      <c r="S33" s="67"/>
      <c r="T33" s="67"/>
      <c r="U33" s="67"/>
      <c r="V33" s="67"/>
      <c r="W33" s="67"/>
    </row>
    <row r="34" spans="2:23">
      <c r="Q34" s="67"/>
      <c r="R34" s="67"/>
      <c r="S34" s="67"/>
      <c r="T34" s="67"/>
      <c r="U34" s="67"/>
    </row>
    <row r="35" spans="2:23">
      <c r="S35" s="67"/>
      <c r="T35" s="67"/>
      <c r="U35" s="67"/>
      <c r="V35" s="67"/>
      <c r="W35" s="67"/>
    </row>
    <row r="36" spans="2:23">
      <c r="B36" s="65"/>
      <c r="S36" s="67"/>
      <c r="T36" s="67"/>
      <c r="U36" s="67"/>
      <c r="V36" s="67"/>
      <c r="W36" s="67"/>
    </row>
    <row r="37" spans="2:23">
      <c r="B37" s="303"/>
      <c r="C37" s="303"/>
      <c r="D37" s="303"/>
      <c r="E37" s="303"/>
      <c r="F37" s="303"/>
      <c r="G37" s="303"/>
      <c r="H37" s="303"/>
      <c r="I37" s="303"/>
      <c r="J37" s="303"/>
      <c r="S37" s="67"/>
      <c r="T37" s="67"/>
      <c r="U37" s="67"/>
      <c r="V37" s="67"/>
      <c r="W37" s="67"/>
    </row>
    <row r="38" spans="2:23">
      <c r="B38" s="303"/>
      <c r="C38" s="303"/>
      <c r="D38" s="303"/>
      <c r="E38" s="303"/>
      <c r="F38" s="303"/>
      <c r="G38" s="303"/>
      <c r="H38" s="303"/>
      <c r="I38" s="303"/>
      <c r="J38" s="303"/>
      <c r="S38" s="67"/>
      <c r="T38" s="67"/>
      <c r="U38" s="67"/>
      <c r="V38" s="67"/>
      <c r="W38" s="67"/>
    </row>
    <row r="39" spans="2:23">
      <c r="B39" s="303"/>
      <c r="C39" s="303"/>
      <c r="D39" s="303"/>
      <c r="E39" s="303"/>
      <c r="F39" s="303"/>
      <c r="G39" s="303"/>
      <c r="H39" s="303"/>
      <c r="I39" s="303"/>
      <c r="J39" s="303"/>
    </row>
    <row r="40" spans="2:23">
      <c r="B40" s="303"/>
      <c r="C40" s="303"/>
      <c r="D40" s="303"/>
      <c r="E40" s="303"/>
      <c r="F40" s="303"/>
      <c r="G40" s="303"/>
      <c r="H40" s="303"/>
      <c r="I40" s="303"/>
      <c r="J40" s="303"/>
    </row>
    <row r="41" spans="2:23">
      <c r="B41" s="303"/>
      <c r="C41" s="303"/>
      <c r="D41" s="303"/>
      <c r="E41" s="303"/>
      <c r="F41" s="303"/>
      <c r="G41" s="303"/>
      <c r="H41" s="303"/>
      <c r="I41" s="303"/>
      <c r="J41" s="303"/>
    </row>
    <row r="42" spans="2:23">
      <c r="B42" s="303"/>
      <c r="C42" s="303"/>
      <c r="D42" s="303"/>
      <c r="E42" s="303"/>
      <c r="F42" s="303"/>
      <c r="G42" s="303"/>
      <c r="H42" s="303"/>
      <c r="I42" s="303"/>
      <c r="J42" s="303"/>
    </row>
    <row r="43" spans="2:23">
      <c r="B43" s="303"/>
      <c r="C43" s="303"/>
      <c r="D43" s="303"/>
      <c r="E43" s="303"/>
      <c r="F43" s="303"/>
      <c r="G43" s="303"/>
      <c r="H43" s="303"/>
      <c r="I43" s="303"/>
      <c r="J43" s="303"/>
    </row>
    <row r="44" spans="2:23">
      <c r="B44" s="303"/>
      <c r="C44" s="303"/>
      <c r="D44" s="303"/>
      <c r="E44" s="303"/>
      <c r="F44" s="303"/>
      <c r="G44" s="303"/>
      <c r="H44" s="303"/>
      <c r="I44" s="303"/>
      <c r="J44" s="303"/>
    </row>
    <row r="45" spans="2:23">
      <c r="B45" s="303"/>
      <c r="C45" s="303"/>
      <c r="D45" s="303"/>
      <c r="E45" s="303"/>
      <c r="F45" s="303"/>
      <c r="G45" s="303"/>
      <c r="H45" s="303"/>
      <c r="I45" s="303"/>
      <c r="J45" s="303"/>
    </row>
    <row r="46" spans="2:23">
      <c r="B46" s="303"/>
      <c r="C46" s="303"/>
      <c r="D46" s="303"/>
      <c r="E46" s="303"/>
      <c r="F46" s="303"/>
      <c r="G46" s="303"/>
      <c r="H46" s="303"/>
      <c r="I46" s="303"/>
      <c r="J46" s="303"/>
    </row>
    <row r="47" spans="2:23">
      <c r="B47" s="303"/>
      <c r="C47" s="303"/>
      <c r="D47" s="303"/>
      <c r="E47" s="303"/>
      <c r="F47" s="303"/>
      <c r="G47" s="303"/>
      <c r="H47" s="303"/>
      <c r="I47" s="303"/>
      <c r="J47" s="303"/>
    </row>
    <row r="48" spans="2:23">
      <c r="B48" s="303"/>
      <c r="C48" s="303"/>
      <c r="D48" s="303"/>
      <c r="E48" s="303"/>
      <c r="F48" s="303"/>
      <c r="G48" s="303"/>
      <c r="H48" s="303"/>
      <c r="I48" s="303"/>
      <c r="J48" s="303"/>
    </row>
    <row r="49" spans="2:10">
      <c r="B49" s="303"/>
      <c r="C49" s="303"/>
      <c r="D49" s="303"/>
      <c r="E49" s="303"/>
      <c r="F49" s="303"/>
      <c r="G49" s="303"/>
      <c r="H49" s="303"/>
      <c r="I49" s="303"/>
      <c r="J49" s="303"/>
    </row>
    <row r="50" spans="2:10">
      <c r="B50" s="303"/>
      <c r="C50" s="303"/>
      <c r="D50" s="303"/>
      <c r="E50" s="303"/>
      <c r="F50" s="303"/>
      <c r="G50" s="303"/>
      <c r="H50" s="303"/>
      <c r="I50" s="303"/>
      <c r="J50" s="303"/>
    </row>
    <row r="51" spans="2:10">
      <c r="B51" s="303"/>
      <c r="C51" s="303"/>
      <c r="D51" s="303"/>
      <c r="E51" s="303"/>
      <c r="F51" s="303"/>
      <c r="G51" s="303"/>
      <c r="H51" s="303"/>
      <c r="I51" s="303"/>
      <c r="J51" s="303"/>
    </row>
    <row r="52" spans="2:10">
      <c r="B52" s="303"/>
      <c r="C52" s="303"/>
      <c r="D52" s="303"/>
      <c r="E52" s="303"/>
      <c r="F52" s="303"/>
      <c r="G52" s="303"/>
      <c r="H52" s="303"/>
      <c r="I52" s="303"/>
      <c r="J52" s="303"/>
    </row>
    <row r="53" spans="2:10">
      <c r="B53" s="303"/>
      <c r="C53" s="303"/>
      <c r="D53" s="303"/>
      <c r="E53" s="303"/>
      <c r="F53" s="303"/>
      <c r="G53" s="303"/>
      <c r="H53" s="303"/>
      <c r="I53" s="303"/>
      <c r="J53" s="303"/>
    </row>
    <row r="54" spans="2:10">
      <c r="B54" s="303"/>
      <c r="C54" s="303"/>
      <c r="D54" s="303"/>
      <c r="E54" s="303"/>
      <c r="F54" s="303"/>
      <c r="G54" s="303"/>
      <c r="H54" s="303"/>
      <c r="I54" s="303"/>
      <c r="J54" s="303"/>
    </row>
    <row r="55" spans="2:10">
      <c r="B55" s="303"/>
      <c r="C55" s="303"/>
      <c r="D55" s="303"/>
      <c r="E55" s="303"/>
      <c r="F55" s="303"/>
      <c r="G55" s="303"/>
      <c r="H55" s="303"/>
      <c r="I55" s="303"/>
      <c r="J55" s="303"/>
    </row>
    <row r="56" spans="2:10">
      <c r="B56" s="303"/>
      <c r="C56" s="303"/>
      <c r="D56" s="303"/>
      <c r="E56" s="303"/>
      <c r="F56" s="303"/>
      <c r="G56" s="303"/>
      <c r="H56" s="303"/>
      <c r="I56" s="303"/>
      <c r="J56" s="303"/>
    </row>
    <row r="57" spans="2:10">
      <c r="B57" s="303"/>
      <c r="C57" s="303"/>
      <c r="D57" s="303"/>
      <c r="E57" s="303"/>
      <c r="F57" s="303"/>
      <c r="G57" s="303"/>
      <c r="H57" s="303"/>
      <c r="I57" s="303"/>
      <c r="J57" s="303"/>
    </row>
    <row r="58" spans="2:10">
      <c r="B58" s="303"/>
      <c r="C58" s="303"/>
      <c r="D58" s="303"/>
      <c r="E58" s="303"/>
      <c r="F58" s="303"/>
      <c r="G58" s="303"/>
      <c r="H58" s="303"/>
      <c r="I58" s="303"/>
      <c r="J58" s="303"/>
    </row>
    <row r="59" spans="2:10">
      <c r="B59" s="303"/>
      <c r="C59" s="303"/>
      <c r="D59" s="303"/>
      <c r="E59" s="303"/>
      <c r="F59" s="303"/>
      <c r="G59" s="303"/>
      <c r="H59" s="303"/>
      <c r="I59" s="303"/>
      <c r="J59" s="303"/>
    </row>
    <row r="60" spans="2:10">
      <c r="B60" s="303"/>
      <c r="C60" s="303"/>
      <c r="D60" s="303"/>
      <c r="E60" s="303"/>
      <c r="F60" s="303"/>
      <c r="G60" s="303"/>
      <c r="H60" s="303"/>
      <c r="I60" s="303"/>
      <c r="J60" s="303"/>
    </row>
    <row r="61" spans="2:10">
      <c r="B61" s="303"/>
      <c r="C61" s="303"/>
      <c r="D61" s="303"/>
      <c r="E61" s="303"/>
      <c r="F61" s="303"/>
      <c r="G61" s="303"/>
      <c r="H61" s="303"/>
      <c r="I61" s="303"/>
      <c r="J61" s="303"/>
    </row>
    <row r="62" spans="2:10">
      <c r="B62" s="303"/>
      <c r="C62" s="303"/>
      <c r="D62" s="303"/>
      <c r="E62" s="303"/>
      <c r="F62" s="303"/>
      <c r="G62" s="303"/>
      <c r="H62" s="303"/>
      <c r="I62" s="303"/>
      <c r="J62" s="303"/>
    </row>
    <row r="63" spans="2:10">
      <c r="B63" s="303"/>
      <c r="C63" s="303"/>
      <c r="D63" s="303"/>
      <c r="E63" s="303"/>
      <c r="F63" s="303"/>
      <c r="G63" s="303"/>
      <c r="H63" s="303"/>
      <c r="I63" s="303"/>
      <c r="J63" s="303"/>
    </row>
    <row r="64" spans="2:10">
      <c r="B64" s="303"/>
      <c r="C64" s="303"/>
      <c r="D64" s="303"/>
      <c r="E64" s="303"/>
      <c r="F64" s="303"/>
      <c r="G64" s="303"/>
      <c r="H64" s="303"/>
      <c r="I64" s="303"/>
      <c r="J64" s="303"/>
    </row>
    <row r="65" spans="2:10">
      <c r="B65" s="303"/>
      <c r="C65" s="303"/>
      <c r="D65" s="303"/>
      <c r="E65" s="303"/>
      <c r="F65" s="303"/>
      <c r="G65" s="303"/>
      <c r="H65" s="303"/>
      <c r="I65" s="303"/>
      <c r="J65" s="303"/>
    </row>
    <row r="66" spans="2:10">
      <c r="B66" s="303"/>
      <c r="C66" s="303"/>
      <c r="D66" s="303"/>
      <c r="E66" s="303"/>
      <c r="F66" s="303"/>
      <c r="G66" s="303"/>
      <c r="H66" s="303"/>
      <c r="I66" s="303"/>
      <c r="J66" s="303"/>
    </row>
  </sheetData>
  <hyperlinks>
    <hyperlink ref="B29" r:id="rId1"/>
  </hyperlinks>
  <pageMargins left="0.70866141732283472" right="0.70866141732283472" top="0.74803149606299213" bottom="0.74803149606299213" header="0.31496062992125984" footer="0.31496062992125984"/>
  <pageSetup paperSize="8" scale="67"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Q50"/>
  <sheetViews>
    <sheetView zoomScaleNormal="100" workbookViewId="0">
      <selection activeCell="E31" sqref="E30:E31"/>
    </sheetView>
  </sheetViews>
  <sheetFormatPr defaultColWidth="9.140625" defaultRowHeight="12.75"/>
  <cols>
    <col min="1" max="1" width="9.140625" style="3"/>
    <col min="2" max="2" width="40.140625" style="3" customWidth="1"/>
    <col min="3" max="3" width="13.85546875" style="3" bestFit="1" customWidth="1"/>
    <col min="4" max="4" width="12.5703125" style="3" bestFit="1" customWidth="1"/>
    <col min="5" max="5" width="20.28515625" style="3" bestFit="1" customWidth="1"/>
    <col min="6" max="6" width="18" style="3" customWidth="1"/>
    <col min="7" max="7" width="13.7109375" style="3" customWidth="1"/>
    <col min="8" max="8" width="15" style="3" customWidth="1"/>
    <col min="9" max="9" width="14.28515625" style="3" customWidth="1"/>
    <col min="10" max="10" width="15.85546875" style="3" customWidth="1"/>
    <col min="11" max="13" width="14.28515625" style="3" customWidth="1"/>
    <col min="14" max="14" width="37" style="3" customWidth="1"/>
    <col min="15" max="15" width="18.5703125" style="3" customWidth="1"/>
    <col min="16" max="16" width="10.85546875" style="3" customWidth="1"/>
    <col min="17" max="17" width="11" style="3" customWidth="1"/>
    <col min="18" max="16384" width="9.140625" style="3"/>
  </cols>
  <sheetData>
    <row r="1" spans="2:14">
      <c r="B1" s="265" t="s">
        <v>233</v>
      </c>
    </row>
    <row r="2" spans="2:14">
      <c r="B2" s="127"/>
      <c r="C2" s="146"/>
      <c r="D2" s="146"/>
      <c r="E2" s="81"/>
    </row>
    <row r="3" spans="2:14">
      <c r="B3" s="154" t="s">
        <v>411</v>
      </c>
    </row>
    <row r="4" spans="2:14" ht="57">
      <c r="B4" s="162" t="s">
        <v>251</v>
      </c>
      <c r="C4" s="162" t="s">
        <v>2</v>
      </c>
      <c r="D4" s="163" t="s">
        <v>56</v>
      </c>
      <c r="E4" s="164" t="s">
        <v>268</v>
      </c>
      <c r="F4" s="164" t="s">
        <v>269</v>
      </c>
      <c r="G4" s="164" t="s">
        <v>270</v>
      </c>
      <c r="H4" s="165" t="s">
        <v>271</v>
      </c>
      <c r="J4" s="239"/>
      <c r="K4" s="239"/>
      <c r="L4" s="239"/>
      <c r="M4" s="240"/>
    </row>
    <row r="5" spans="2:14">
      <c r="B5" s="155" t="s">
        <v>387</v>
      </c>
      <c r="C5" s="236" t="s">
        <v>57</v>
      </c>
      <c r="D5" s="389">
        <v>8.15</v>
      </c>
      <c r="E5" s="390">
        <f>I19</f>
        <v>0.19844359908877085</v>
      </c>
      <c r="F5" s="390">
        <f>J19</f>
        <v>0.18997176260220325</v>
      </c>
      <c r="G5" s="391">
        <f>K19</f>
        <v>2.0029585934847861E-3</v>
      </c>
      <c r="H5" s="391">
        <f>L19</f>
        <v>6.4688778930828425E-3</v>
      </c>
      <c r="J5" s="122"/>
      <c r="K5" s="241"/>
      <c r="L5" s="241"/>
      <c r="M5" s="242"/>
      <c r="N5" s="135"/>
    </row>
    <row r="6" spans="2:14">
      <c r="B6" s="155" t="s">
        <v>388</v>
      </c>
      <c r="C6" s="236" t="s">
        <v>57</v>
      </c>
      <c r="D6" s="392">
        <v>7.81</v>
      </c>
      <c r="E6" s="390">
        <f>I20</f>
        <v>0.19016497041512886</v>
      </c>
      <c r="F6" s="390">
        <f t="shared" ref="F6" si="0">J20</f>
        <v>0.18204656023597637</v>
      </c>
      <c r="G6" s="391">
        <f>K20</f>
        <v>1.9193995846768319E-3</v>
      </c>
      <c r="H6" s="391">
        <f>L20</f>
        <v>6.1990105944757052E-3</v>
      </c>
      <c r="J6" s="64"/>
      <c r="K6" s="243"/>
      <c r="L6" s="243"/>
      <c r="M6" s="243"/>
    </row>
    <row r="7" spans="2:14">
      <c r="B7" s="155" t="s">
        <v>389</v>
      </c>
      <c r="C7" s="236" t="s">
        <v>57</v>
      </c>
      <c r="D7" s="393">
        <v>8.58</v>
      </c>
      <c r="E7" s="390">
        <f>I21</f>
        <v>0.20891362947014158</v>
      </c>
      <c r="F7" s="390">
        <f>J21</f>
        <v>0.19999481265360783</v>
      </c>
      <c r="G7" s="391">
        <f>K21</f>
        <v>2.1086361634477871E-3</v>
      </c>
      <c r="H7" s="391">
        <f>L21</f>
        <v>6.8101806530859862E-3</v>
      </c>
      <c r="J7" s="64"/>
      <c r="K7" s="218"/>
      <c r="L7" s="244"/>
      <c r="M7" s="245"/>
    </row>
    <row r="8" spans="2:14">
      <c r="B8" s="155" t="s">
        <v>390</v>
      </c>
      <c r="C8" s="236" t="s">
        <v>57</v>
      </c>
      <c r="D8" s="392">
        <v>9.7200000000000006</v>
      </c>
      <c r="E8" s="390">
        <f>I22</f>
        <v>0.23667138443470587</v>
      </c>
      <c r="F8" s="390">
        <f t="shared" ref="F8:F11" si="1">J22</f>
        <v>0.22656754999919212</v>
      </c>
      <c r="G8" s="391">
        <f t="shared" ref="G8:G11" si="2">K22</f>
        <v>2.3888046047450457E-3</v>
      </c>
      <c r="H8" s="391">
        <f t="shared" ref="H8:H11" si="3">L22</f>
        <v>7.7150298307687402E-3</v>
      </c>
      <c r="J8" s="64"/>
      <c r="K8" s="218"/>
      <c r="L8" s="244"/>
      <c r="M8" s="245"/>
    </row>
    <row r="9" spans="2:14">
      <c r="B9" s="155" t="s">
        <v>391</v>
      </c>
      <c r="C9" s="236" t="s">
        <v>57</v>
      </c>
      <c r="D9" s="392">
        <v>11.4</v>
      </c>
      <c r="E9" s="390">
        <f>I23</f>
        <v>0.27757754964564268</v>
      </c>
      <c r="F9" s="390">
        <f t="shared" si="1"/>
        <v>0.26572737345584257</v>
      </c>
      <c r="G9" s="391">
        <f t="shared" si="2"/>
        <v>2.8016844129725841E-3</v>
      </c>
      <c r="H9" s="391">
        <f t="shared" si="3"/>
        <v>9.0484917768275351E-3</v>
      </c>
      <c r="J9" s="64"/>
      <c r="K9" s="218"/>
      <c r="L9" s="244"/>
      <c r="M9" s="245"/>
    </row>
    <row r="10" spans="2:14">
      <c r="B10" s="155" t="s">
        <v>412</v>
      </c>
      <c r="C10" s="236" t="s">
        <v>57</v>
      </c>
      <c r="D10" s="392">
        <f>C24</f>
        <v>4.2024390243902436</v>
      </c>
      <c r="E10" s="390">
        <f t="shared" ref="E10" si="4">I24</f>
        <v>0.10232480060749727</v>
      </c>
      <c r="F10" s="390">
        <f t="shared" si="1"/>
        <v>9.7956410882416925E-2</v>
      </c>
      <c r="G10" s="391">
        <f t="shared" si="2"/>
        <v>1.0327989395703386E-3</v>
      </c>
      <c r="H10" s="391">
        <f t="shared" si="3"/>
        <v>3.3355907855100214E-3</v>
      </c>
      <c r="J10" s="64"/>
      <c r="K10" s="218"/>
      <c r="L10" s="244"/>
      <c r="M10" s="245"/>
    </row>
    <row r="11" spans="2:14">
      <c r="B11" s="155" t="s">
        <v>413</v>
      </c>
      <c r="C11" s="236" t="s">
        <v>57</v>
      </c>
      <c r="D11" s="392">
        <f>C25</f>
        <v>6.0162790697674442</v>
      </c>
      <c r="E11" s="390">
        <f>I25</f>
        <v>0.14648982475179065</v>
      </c>
      <c r="F11" s="390">
        <f t="shared" si="1"/>
        <v>0.14023596799883006</v>
      </c>
      <c r="G11" s="391">
        <f t="shared" si="2"/>
        <v>1.4785715170053198E-3</v>
      </c>
      <c r="H11" s="391">
        <f t="shared" si="3"/>
        <v>4.7752852359552915E-3</v>
      </c>
      <c r="J11" s="64"/>
      <c r="K11" s="218"/>
      <c r="L11" s="244"/>
      <c r="M11" s="245"/>
    </row>
    <row r="12" spans="2:14">
      <c r="B12" s="166" t="s">
        <v>432</v>
      </c>
      <c r="C12" s="236" t="s">
        <v>57</v>
      </c>
      <c r="D12" s="392">
        <f>D7</f>
        <v>8.58</v>
      </c>
      <c r="E12" s="390">
        <f>E7</f>
        <v>0.20891362947014158</v>
      </c>
      <c r="F12" s="390">
        <f>F7</f>
        <v>0.19999481265360783</v>
      </c>
      <c r="G12" s="391">
        <f>G7</f>
        <v>2.1086361634477871E-3</v>
      </c>
      <c r="H12" s="391">
        <f>H7</f>
        <v>6.8101806530859862E-3</v>
      </c>
      <c r="J12" s="64"/>
      <c r="K12" s="218"/>
      <c r="L12" s="244"/>
      <c r="M12" s="245"/>
    </row>
    <row r="13" spans="2:14">
      <c r="J13" s="63"/>
      <c r="K13"/>
      <c r="L13"/>
      <c r="M13"/>
      <c r="N13" s="12"/>
    </row>
    <row r="14" spans="2:14" ht="25.5" customHeight="1">
      <c r="B14" s="177"/>
      <c r="C14" s="652" t="s">
        <v>249</v>
      </c>
      <c r="D14" s="653"/>
      <c r="E14" s="653"/>
      <c r="F14" s="653"/>
      <c r="G14" s="653"/>
      <c r="H14" s="653"/>
      <c r="J14" s="64"/>
      <c r="K14"/>
      <c r="L14"/>
      <c r="M14"/>
    </row>
    <row r="15" spans="2:14">
      <c r="B15" s="177" t="s">
        <v>248</v>
      </c>
      <c r="C15" s="654" t="s">
        <v>250</v>
      </c>
      <c r="D15" s="655"/>
      <c r="E15" s="655"/>
      <c r="F15" s="655"/>
      <c r="G15" s="655"/>
      <c r="H15" s="655"/>
    </row>
    <row r="16" spans="2:14">
      <c r="B16" s="177"/>
      <c r="C16" s="177"/>
      <c r="D16" s="178"/>
      <c r="E16" s="178"/>
      <c r="F16" s="178"/>
      <c r="G16" s="178"/>
      <c r="H16" s="178"/>
    </row>
    <row r="17" spans="2:17">
      <c r="B17" s="23" t="s">
        <v>245</v>
      </c>
    </row>
    <row r="18" spans="2:17" ht="54">
      <c r="B18" s="158" t="s">
        <v>0</v>
      </c>
      <c r="C18" s="159" t="s">
        <v>53</v>
      </c>
      <c r="D18" s="160" t="s">
        <v>54</v>
      </c>
      <c r="E18" s="160" t="s">
        <v>64</v>
      </c>
      <c r="F18" s="160" t="s">
        <v>259</v>
      </c>
      <c r="G18" s="160" t="s">
        <v>260</v>
      </c>
      <c r="H18" s="160" t="s">
        <v>261</v>
      </c>
      <c r="I18" s="160" t="s">
        <v>55</v>
      </c>
      <c r="J18" s="159" t="s">
        <v>242</v>
      </c>
      <c r="K18" s="159" t="s">
        <v>243</v>
      </c>
      <c r="L18" s="161" t="s">
        <v>244</v>
      </c>
      <c r="M18" s="2"/>
    </row>
    <row r="19" spans="2:17">
      <c r="B19" s="155" t="s">
        <v>387</v>
      </c>
      <c r="C19" s="389">
        <v>8.15</v>
      </c>
      <c r="D19" s="395">
        <f>C19/100</f>
        <v>8.1500000000000003E-2</v>
      </c>
      <c r="E19" s="525">
        <f>'Scope 1 Transport fuels'!E9</f>
        <v>2.4348907863652864</v>
      </c>
      <c r="F19" s="525">
        <f>'Scope 1 Transport fuels'!F9</f>
        <v>2.3309418724196718</v>
      </c>
      <c r="G19" s="526">
        <f>'Scope 1 Transport fuels'!G9</f>
        <v>2.4576179061163019E-2</v>
      </c>
      <c r="H19" s="526">
        <f>'Scope 1 Transport fuels'!H9</f>
        <v>7.9372734884452054E-2</v>
      </c>
      <c r="I19" s="390">
        <f>D19*E19</f>
        <v>0.19844359908877085</v>
      </c>
      <c r="J19" s="390">
        <f>D19*F19</f>
        <v>0.18997176260220325</v>
      </c>
      <c r="K19" s="391">
        <f>D19*G19</f>
        <v>2.0029585934847861E-3</v>
      </c>
      <c r="L19" s="391">
        <f>D19*H19</f>
        <v>6.4688778930828425E-3</v>
      </c>
    </row>
    <row r="20" spans="2:17">
      <c r="B20" s="155" t="s">
        <v>388</v>
      </c>
      <c r="C20" s="392">
        <v>7.81</v>
      </c>
      <c r="D20" s="395">
        <f t="shared" ref="D20:D23" si="5">C20/100</f>
        <v>7.8100000000000003E-2</v>
      </c>
      <c r="E20" s="525">
        <f>E19</f>
        <v>2.4348907863652864</v>
      </c>
      <c r="F20" s="525">
        <f>F19</f>
        <v>2.3309418724196718</v>
      </c>
      <c r="G20" s="526">
        <f>G19</f>
        <v>2.4576179061163019E-2</v>
      </c>
      <c r="H20" s="526">
        <f>H19</f>
        <v>7.9372734884452054E-2</v>
      </c>
      <c r="I20" s="390">
        <f>D20*E20</f>
        <v>0.19016497041512886</v>
      </c>
      <c r="J20" s="390">
        <f>D20*F20</f>
        <v>0.18204656023597637</v>
      </c>
      <c r="K20" s="391">
        <f>D20*G20</f>
        <v>1.9193995846768319E-3</v>
      </c>
      <c r="L20" s="391">
        <f>D20*H20</f>
        <v>6.1990105944757052E-3</v>
      </c>
      <c r="N20" s="530"/>
      <c r="O20" s="530"/>
    </row>
    <row r="21" spans="2:17">
      <c r="B21" s="155" t="s">
        <v>389</v>
      </c>
      <c r="C21" s="393">
        <v>8.58</v>
      </c>
      <c r="D21" s="395">
        <f t="shared" si="5"/>
        <v>8.5800000000000001E-2</v>
      </c>
      <c r="E21" s="525">
        <f>E19</f>
        <v>2.4348907863652864</v>
      </c>
      <c r="F21" s="525">
        <f>F19</f>
        <v>2.3309418724196718</v>
      </c>
      <c r="G21" s="526">
        <f>G19</f>
        <v>2.4576179061163019E-2</v>
      </c>
      <c r="H21" s="526">
        <f>H19</f>
        <v>7.9372734884452054E-2</v>
      </c>
      <c r="I21" s="390">
        <f>D21*E21</f>
        <v>0.20891362947014158</v>
      </c>
      <c r="J21" s="390">
        <f>D21*F21</f>
        <v>0.19999481265360783</v>
      </c>
      <c r="K21" s="391">
        <f>D21*G21</f>
        <v>2.1086361634477871E-3</v>
      </c>
      <c r="L21" s="391">
        <f>D21*H21</f>
        <v>6.8101806530859862E-3</v>
      </c>
      <c r="M21" s="8"/>
      <c r="N21" s="530"/>
      <c r="O21" s="530"/>
    </row>
    <row r="22" spans="2:17" s="130" customFormat="1">
      <c r="B22" s="155" t="s">
        <v>390</v>
      </c>
      <c r="C22" s="392">
        <v>9.7200000000000006</v>
      </c>
      <c r="D22" s="395">
        <f t="shared" si="5"/>
        <v>9.7200000000000009E-2</v>
      </c>
      <c r="E22" s="525">
        <f t="shared" ref="E22:H23" si="6">E20</f>
        <v>2.4348907863652864</v>
      </c>
      <c r="F22" s="525">
        <f t="shared" si="6"/>
        <v>2.3309418724196718</v>
      </c>
      <c r="G22" s="526">
        <f t="shared" si="6"/>
        <v>2.4576179061163019E-2</v>
      </c>
      <c r="H22" s="526">
        <f t="shared" si="6"/>
        <v>7.9372734884452054E-2</v>
      </c>
      <c r="I22" s="390">
        <f t="shared" ref="I22" si="7">D22*E22</f>
        <v>0.23667138443470587</v>
      </c>
      <c r="J22" s="390">
        <f t="shared" ref="J22" si="8">D22*F22</f>
        <v>0.22656754999919212</v>
      </c>
      <c r="K22" s="391">
        <f t="shared" ref="K22" si="9">D22*G22</f>
        <v>2.3888046047450457E-3</v>
      </c>
      <c r="L22" s="391">
        <f t="shared" ref="L22:L25" si="10">D22*H22</f>
        <v>7.7150298307687402E-3</v>
      </c>
      <c r="M22" s="134"/>
      <c r="N22" s="394"/>
      <c r="O22" s="394"/>
    </row>
    <row r="23" spans="2:17" s="130" customFormat="1">
      <c r="B23" s="155" t="s">
        <v>391</v>
      </c>
      <c r="C23" s="392">
        <v>11.4</v>
      </c>
      <c r="D23" s="395">
        <f t="shared" si="5"/>
        <v>0.114</v>
      </c>
      <c r="E23" s="525">
        <f t="shared" si="6"/>
        <v>2.4348907863652864</v>
      </c>
      <c r="F23" s="525">
        <f t="shared" si="6"/>
        <v>2.3309418724196718</v>
      </c>
      <c r="G23" s="526">
        <f t="shared" si="6"/>
        <v>2.4576179061163019E-2</v>
      </c>
      <c r="H23" s="526">
        <f t="shared" si="6"/>
        <v>7.9372734884452054E-2</v>
      </c>
      <c r="I23" s="390">
        <f>D23*E23</f>
        <v>0.27757754964564268</v>
      </c>
      <c r="J23" s="390">
        <f>D23*F23</f>
        <v>0.26572737345584257</v>
      </c>
      <c r="K23" s="391">
        <f>D23*G23</f>
        <v>2.8016844129725841E-3</v>
      </c>
      <c r="L23" s="391">
        <f t="shared" si="10"/>
        <v>9.0484917768275351E-3</v>
      </c>
      <c r="M23" s="134"/>
      <c r="N23" s="394"/>
      <c r="O23" s="394"/>
    </row>
    <row r="24" spans="2:17" s="130" customFormat="1">
      <c r="B24" s="155" t="s">
        <v>412</v>
      </c>
      <c r="C24" s="279">
        <f>'EECA_Average by engine size'!D11</f>
        <v>4.2024390243902436</v>
      </c>
      <c r="D24" s="528">
        <f>C24/100</f>
        <v>4.2024390243902435E-2</v>
      </c>
      <c r="E24" s="525">
        <f t="shared" ref="E24:H24" si="11">E22</f>
        <v>2.4348907863652864</v>
      </c>
      <c r="F24" s="525">
        <f t="shared" si="11"/>
        <v>2.3309418724196718</v>
      </c>
      <c r="G24" s="526">
        <f t="shared" si="11"/>
        <v>2.4576179061163019E-2</v>
      </c>
      <c r="H24" s="526">
        <f t="shared" si="11"/>
        <v>7.9372734884452054E-2</v>
      </c>
      <c r="I24" s="390">
        <f>D24*E24</f>
        <v>0.10232480060749727</v>
      </c>
      <c r="J24" s="390">
        <f t="shared" ref="J24" si="12">D24*F24</f>
        <v>9.7956410882416925E-2</v>
      </c>
      <c r="K24" s="391">
        <f t="shared" ref="K24:K25" si="13">D24*G24</f>
        <v>1.0327989395703386E-3</v>
      </c>
      <c r="L24" s="391">
        <f t="shared" si="10"/>
        <v>3.3355907855100214E-3</v>
      </c>
      <c r="N24" s="252"/>
    </row>
    <row r="25" spans="2:17">
      <c r="B25" s="155" t="s">
        <v>413</v>
      </c>
      <c r="C25" s="529">
        <f>'EECA_Average by engine size'!D12</f>
        <v>6.0162790697674442</v>
      </c>
      <c r="D25" s="528">
        <f>C25/100</f>
        <v>6.016279069767444E-2</v>
      </c>
      <c r="E25" s="525">
        <f t="shared" ref="E25:H25" si="14">E23</f>
        <v>2.4348907863652864</v>
      </c>
      <c r="F25" s="525">
        <f t="shared" si="14"/>
        <v>2.3309418724196718</v>
      </c>
      <c r="G25" s="526">
        <f t="shared" si="14"/>
        <v>2.4576179061163019E-2</v>
      </c>
      <c r="H25" s="526">
        <f t="shared" si="14"/>
        <v>7.9372734884452054E-2</v>
      </c>
      <c r="I25" s="390">
        <f t="shared" ref="I25" si="15">D25*E25</f>
        <v>0.14648982475179065</v>
      </c>
      <c r="J25" s="390">
        <f>D25*F25</f>
        <v>0.14023596799883006</v>
      </c>
      <c r="K25" s="391">
        <f t="shared" si="13"/>
        <v>1.4785715170053198E-3</v>
      </c>
      <c r="L25" s="391">
        <f t="shared" si="10"/>
        <v>4.7752852359552915E-3</v>
      </c>
      <c r="M25" s="130"/>
      <c r="N25" s="252"/>
    </row>
    <row r="26" spans="2:17">
      <c r="M26" s="130"/>
      <c r="N26" s="252"/>
      <c r="O26" s="9"/>
      <c r="P26" s="9"/>
      <c r="Q26" s="10"/>
    </row>
    <row r="27" spans="2:17">
      <c r="N27" s="5"/>
      <c r="O27" s="5"/>
      <c r="P27" s="5"/>
      <c r="Q27" s="5"/>
    </row>
    <row r="28" spans="2:17">
      <c r="B28"/>
      <c r="C28" s="132"/>
      <c r="D28" s="132"/>
      <c r="E28" s="132"/>
      <c r="F28" s="132"/>
      <c r="G28" s="132"/>
      <c r="H28" s="132"/>
      <c r="K28" s="11"/>
      <c r="L28" s="5"/>
      <c r="N28" s="5"/>
    </row>
    <row r="29" spans="2:17" ht="14.25" customHeight="1">
      <c r="J29" s="37"/>
    </row>
    <row r="30" spans="2:17">
      <c r="C30" s="132"/>
      <c r="D30" s="132"/>
      <c r="E30" s="132"/>
      <c r="F30" s="132"/>
      <c r="G30" s="132"/>
      <c r="H30" s="132"/>
      <c r="J30" s="37"/>
    </row>
    <row r="31" spans="2:17" ht="12.75" customHeight="1">
      <c r="J31" s="37"/>
      <c r="O31" s="5"/>
    </row>
    <row r="32" spans="2:17">
      <c r="C32" s="132"/>
      <c r="D32" s="132"/>
      <c r="E32" s="132"/>
      <c r="F32" s="132"/>
      <c r="G32" s="132"/>
      <c r="H32" s="132"/>
      <c r="J32" s="37"/>
      <c r="O32" s="5"/>
    </row>
    <row r="33" spans="3:15">
      <c r="O33" s="5"/>
    </row>
    <row r="34" spans="3:15">
      <c r="C34" s="132"/>
      <c r="D34" s="132"/>
      <c r="E34" s="132"/>
      <c r="F34" s="132"/>
      <c r="G34" s="132"/>
      <c r="H34" s="132"/>
      <c r="O34" s="5"/>
    </row>
    <row r="36" spans="3:15">
      <c r="C36" s="132"/>
      <c r="D36" s="132"/>
      <c r="E36" s="132"/>
      <c r="F36" s="132"/>
      <c r="G36" s="132"/>
      <c r="H36" s="132"/>
    </row>
    <row r="38" spans="3:15">
      <c r="C38" s="132"/>
      <c r="D38" s="132"/>
      <c r="E38" s="132"/>
      <c r="F38" s="132"/>
      <c r="G38" s="132"/>
      <c r="H38" s="132"/>
    </row>
    <row r="40" spans="3:15">
      <c r="C40" s="132"/>
      <c r="D40" s="132"/>
      <c r="E40" s="132"/>
      <c r="F40" s="132"/>
      <c r="G40" s="132"/>
      <c r="H40" s="132"/>
    </row>
    <row r="42" spans="3:15">
      <c r="C42" s="132"/>
      <c r="D42" s="132"/>
      <c r="E42" s="132"/>
      <c r="F42" s="132"/>
      <c r="G42" s="132"/>
      <c r="H42" s="132"/>
    </row>
    <row r="44" spans="3:15">
      <c r="C44" s="132"/>
      <c r="D44" s="132"/>
      <c r="E44" s="132"/>
      <c r="F44" s="132"/>
      <c r="G44" s="132"/>
      <c r="H44" s="132"/>
    </row>
    <row r="46" spans="3:15">
      <c r="C46" s="132"/>
      <c r="D46" s="132"/>
      <c r="E46" s="132"/>
      <c r="F46" s="132"/>
      <c r="G46" s="132"/>
      <c r="H46" s="132"/>
    </row>
    <row r="47" spans="3:15" ht="23.25" customHeight="1"/>
    <row r="48" spans="3:15">
      <c r="C48" s="132"/>
      <c r="D48" s="132"/>
      <c r="E48" s="132"/>
      <c r="F48" s="132"/>
      <c r="G48" s="132"/>
      <c r="H48" s="132"/>
    </row>
    <row r="50" spans="3:8">
      <c r="C50" s="132"/>
      <c r="D50" s="132"/>
      <c r="E50" s="132"/>
      <c r="F50" s="132"/>
      <c r="G50" s="132"/>
      <c r="H50" s="132"/>
    </row>
  </sheetData>
  <mergeCells count="2">
    <mergeCell ref="C14:H14"/>
    <mergeCell ref="C15:H15"/>
  </mergeCells>
  <pageMargins left="0.19685039370078741" right="0.15748031496062992" top="0.98425196850393704" bottom="0.98425196850393704" header="0.51181102362204722" footer="0.51181102362204722"/>
  <pageSetup paperSize="8"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R69"/>
  <sheetViews>
    <sheetView zoomScale="85" zoomScaleNormal="85" workbookViewId="0">
      <selection activeCell="I26" sqref="I26"/>
    </sheetView>
  </sheetViews>
  <sheetFormatPr defaultColWidth="9.140625" defaultRowHeight="12.75"/>
  <cols>
    <col min="1" max="1" width="9.140625" style="530"/>
    <col min="2" max="2" width="45.85546875" style="530" customWidth="1"/>
    <col min="3" max="3" width="12" style="530" bestFit="1" customWidth="1"/>
    <col min="4" max="4" width="23.85546875" style="530" customWidth="1"/>
    <col min="5" max="5" width="20.28515625" style="530" bestFit="1" customWidth="1"/>
    <col min="6" max="6" width="15.5703125" style="530" customWidth="1"/>
    <col min="7" max="8" width="9.140625" style="530"/>
    <col min="9" max="9" width="64.42578125" style="530" customWidth="1"/>
    <col min="10" max="16384" width="9.140625" style="530"/>
  </cols>
  <sheetData>
    <row r="1" spans="2:5">
      <c r="B1" s="537" t="s">
        <v>238</v>
      </c>
    </row>
    <row r="2" spans="2:5">
      <c r="D2" s="538"/>
      <c r="E2" s="539"/>
    </row>
    <row r="3" spans="2:5">
      <c r="B3" s="540" t="s">
        <v>415</v>
      </c>
      <c r="E3" s="539"/>
    </row>
    <row r="4" spans="2:5" ht="52.5" customHeight="1">
      <c r="B4" s="541" t="s">
        <v>0</v>
      </c>
      <c r="C4" s="541" t="s">
        <v>2</v>
      </c>
      <c r="D4" s="542" t="s">
        <v>88</v>
      </c>
      <c r="E4" s="543"/>
    </row>
    <row r="5" spans="2:5">
      <c r="B5" s="544" t="s">
        <v>418</v>
      </c>
      <c r="C5" s="545" t="s">
        <v>57</v>
      </c>
      <c r="D5" s="390">
        <f>F22</f>
        <v>0.19844359908877085</v>
      </c>
      <c r="E5" s="543"/>
    </row>
    <row r="6" spans="2:5">
      <c r="B6" s="544" t="s">
        <v>419</v>
      </c>
      <c r="C6" s="545" t="s">
        <v>57</v>
      </c>
      <c r="D6" s="390">
        <f t="shared" ref="D6:D9" si="0">F23</f>
        <v>0.19016497041512886</v>
      </c>
      <c r="E6" s="543"/>
    </row>
    <row r="7" spans="2:5">
      <c r="B7" s="544" t="s">
        <v>420</v>
      </c>
      <c r="C7" s="545" t="s">
        <v>57</v>
      </c>
      <c r="D7" s="390">
        <f t="shared" si="0"/>
        <v>0.20891362947014158</v>
      </c>
      <c r="E7" s="543"/>
    </row>
    <row r="8" spans="2:5">
      <c r="B8" s="544" t="s">
        <v>421</v>
      </c>
      <c r="C8" s="545" t="s">
        <v>57</v>
      </c>
      <c r="D8" s="390">
        <f t="shared" si="0"/>
        <v>0.23667138443470587</v>
      </c>
      <c r="E8" s="543"/>
    </row>
    <row r="9" spans="2:5">
      <c r="B9" s="544" t="s">
        <v>422</v>
      </c>
      <c r="C9" s="545" t="s">
        <v>57</v>
      </c>
      <c r="D9" s="390">
        <f t="shared" si="0"/>
        <v>0.27757754964564268</v>
      </c>
      <c r="E9" s="543"/>
    </row>
    <row r="10" spans="2:5">
      <c r="B10" s="544" t="s">
        <v>416</v>
      </c>
      <c r="C10" s="545" t="s">
        <v>57</v>
      </c>
      <c r="D10" s="390">
        <f>F27</f>
        <v>0.10232480060749727</v>
      </c>
      <c r="E10" s="543"/>
    </row>
    <row r="11" spans="2:5">
      <c r="B11" s="544" t="s">
        <v>417</v>
      </c>
      <c r="C11" s="545" t="s">
        <v>57</v>
      </c>
      <c r="D11" s="390">
        <f>F28</f>
        <v>0.14648982475179065</v>
      </c>
      <c r="E11" s="543"/>
    </row>
    <row r="12" spans="2:5">
      <c r="B12" s="544" t="s">
        <v>253</v>
      </c>
      <c r="C12" s="545" t="s">
        <v>57</v>
      </c>
      <c r="D12" s="390">
        <f>F24</f>
        <v>0.20891362947014158</v>
      </c>
      <c r="E12" s="543"/>
    </row>
    <row r="13" spans="2:5">
      <c r="B13" s="544" t="s">
        <v>89</v>
      </c>
      <c r="C13" s="545" t="s">
        <v>57</v>
      </c>
      <c r="D13" s="390">
        <f>AVERAGE(F23:F24)</f>
        <v>0.19953929994263522</v>
      </c>
      <c r="E13" s="543"/>
    </row>
    <row r="14" spans="2:5">
      <c r="B14" s="525" t="s">
        <v>423</v>
      </c>
      <c r="C14" s="545" t="s">
        <v>90</v>
      </c>
      <c r="D14" s="390">
        <f>C36</f>
        <v>6.6513099980878412E-2</v>
      </c>
      <c r="E14" s="543"/>
    </row>
    <row r="15" spans="2:5">
      <c r="B15" s="559"/>
      <c r="C15" s="569"/>
      <c r="D15" s="559"/>
      <c r="E15" s="543"/>
    </row>
    <row r="16" spans="2:5">
      <c r="B16" s="546"/>
      <c r="C16" s="546"/>
      <c r="D16" s="546"/>
      <c r="E16" s="543"/>
    </row>
    <row r="17" spans="1:18" ht="36" customHeight="1">
      <c r="B17" s="656" t="s">
        <v>254</v>
      </c>
      <c r="C17" s="657"/>
      <c r="D17" s="657"/>
      <c r="E17" s="543"/>
    </row>
    <row r="18" spans="1:18">
      <c r="B18" s="546"/>
      <c r="C18" s="538"/>
      <c r="D18" s="538"/>
      <c r="E18" s="539"/>
    </row>
    <row r="19" spans="1:18">
      <c r="B19" s="546"/>
      <c r="C19" s="538"/>
      <c r="D19" s="538"/>
      <c r="E19" s="539"/>
    </row>
    <row r="20" spans="1:18">
      <c r="A20" s="547"/>
      <c r="B20" s="540" t="s">
        <v>252</v>
      </c>
      <c r="C20" s="547"/>
      <c r="D20" s="547"/>
      <c r="E20" s="547"/>
      <c r="F20" s="547"/>
      <c r="G20" s="547"/>
    </row>
    <row r="21" spans="1:18" ht="63.75">
      <c r="A21" s="547"/>
      <c r="B21" s="567" t="s">
        <v>0</v>
      </c>
      <c r="C21" s="549" t="s">
        <v>53</v>
      </c>
      <c r="D21" s="548" t="s">
        <v>54</v>
      </c>
      <c r="E21" s="549" t="s">
        <v>91</v>
      </c>
      <c r="F21" s="550" t="s">
        <v>55</v>
      </c>
      <c r="G21" s="547"/>
      <c r="I21" s="551"/>
    </row>
    <row r="22" spans="1:18">
      <c r="A22" s="547"/>
      <c r="B22" s="525" t="s">
        <v>387</v>
      </c>
      <c r="C22" s="568">
        <f>'Scope 1 Transport by distance '!C19</f>
        <v>8.15</v>
      </c>
      <c r="D22" s="525">
        <f>C22/100</f>
        <v>8.1500000000000003E-2</v>
      </c>
      <c r="E22" s="525">
        <f>'Scope 1 Transport fuels'!E9</f>
        <v>2.4348907863652864</v>
      </c>
      <c r="F22" s="525">
        <f>D22*E22</f>
        <v>0.19844359908877085</v>
      </c>
      <c r="G22" s="547"/>
      <c r="I22" s="552"/>
    </row>
    <row r="23" spans="1:18">
      <c r="A23" s="547"/>
      <c r="B23" s="525" t="s">
        <v>388</v>
      </c>
      <c r="C23" s="568">
        <f>'Scope 1 Transport by distance '!C20</f>
        <v>7.81</v>
      </c>
      <c r="D23" s="525">
        <f t="shared" ref="D23:D28" si="1">C23/100</f>
        <v>7.8100000000000003E-2</v>
      </c>
      <c r="E23" s="525">
        <f>E22</f>
        <v>2.4348907863652864</v>
      </c>
      <c r="F23" s="525">
        <f>D23*E23</f>
        <v>0.19016497041512886</v>
      </c>
      <c r="G23" s="547"/>
      <c r="I23" s="257"/>
    </row>
    <row r="24" spans="1:18">
      <c r="A24" s="547"/>
      <c r="B24" s="525" t="s">
        <v>389</v>
      </c>
      <c r="C24" s="568">
        <f>'Scope 1 Transport by distance '!C21</f>
        <v>8.58</v>
      </c>
      <c r="D24" s="525">
        <f t="shared" si="1"/>
        <v>8.5800000000000001E-2</v>
      </c>
      <c r="E24" s="525">
        <f>E22</f>
        <v>2.4348907863652864</v>
      </c>
      <c r="F24" s="525">
        <f t="shared" ref="F24:F28" si="2">D24*E24</f>
        <v>0.20891362947014158</v>
      </c>
      <c r="G24" s="547"/>
      <c r="I24" s="553"/>
    </row>
    <row r="25" spans="1:18">
      <c r="A25" s="547"/>
      <c r="B25" s="525" t="s">
        <v>390</v>
      </c>
      <c r="C25" s="568">
        <f>'Scope 1 Transport by distance '!C22</f>
        <v>9.7200000000000006</v>
      </c>
      <c r="D25" s="525">
        <f t="shared" si="1"/>
        <v>9.7200000000000009E-2</v>
      </c>
      <c r="E25" s="525">
        <f>E22</f>
        <v>2.4348907863652864</v>
      </c>
      <c r="F25" s="525">
        <f t="shared" si="2"/>
        <v>0.23667138443470587</v>
      </c>
      <c r="G25" s="547"/>
      <c r="I25" s="132"/>
    </row>
    <row r="26" spans="1:18">
      <c r="A26" s="547"/>
      <c r="B26" s="525" t="s">
        <v>391</v>
      </c>
      <c r="C26" s="568">
        <f>'Scope 1 Transport by distance '!C23</f>
        <v>11.4</v>
      </c>
      <c r="D26" s="525">
        <f t="shared" si="1"/>
        <v>0.114</v>
      </c>
      <c r="E26" s="525">
        <f t="shared" ref="E26:E28" si="3">E23</f>
        <v>2.4348907863652864</v>
      </c>
      <c r="F26" s="525">
        <f t="shared" si="2"/>
        <v>0.27757754964564268</v>
      </c>
      <c r="G26" s="547"/>
      <c r="I26" s="132"/>
    </row>
    <row r="27" spans="1:18">
      <c r="A27" s="547"/>
      <c r="B27" s="525" t="s">
        <v>416</v>
      </c>
      <c r="C27" s="568">
        <f>'Scope 1 Transport by distance '!C24</f>
        <v>4.2024390243902436</v>
      </c>
      <c r="D27" s="525">
        <f t="shared" si="1"/>
        <v>4.2024390243902435E-2</v>
      </c>
      <c r="E27" s="525">
        <f t="shared" si="3"/>
        <v>2.4348907863652864</v>
      </c>
      <c r="F27" s="525">
        <f t="shared" si="2"/>
        <v>0.10232480060749727</v>
      </c>
      <c r="G27" s="547"/>
      <c r="I27" s="132"/>
    </row>
    <row r="28" spans="1:18">
      <c r="A28" s="547"/>
      <c r="B28" s="544" t="s">
        <v>417</v>
      </c>
      <c r="C28" s="568">
        <f>'Scope 1 Transport by distance '!C25</f>
        <v>6.0162790697674442</v>
      </c>
      <c r="D28" s="525">
        <f t="shared" si="1"/>
        <v>6.016279069767444E-2</v>
      </c>
      <c r="E28" s="525">
        <f t="shared" si="3"/>
        <v>2.4348907863652864</v>
      </c>
      <c r="F28" s="525">
        <f t="shared" si="2"/>
        <v>0.14648982475179065</v>
      </c>
      <c r="G28" s="547"/>
      <c r="I28" s="559"/>
    </row>
    <row r="29" spans="1:18">
      <c r="A29" s="547"/>
      <c r="B29" s="547"/>
      <c r="C29" s="547"/>
      <c r="D29" s="547"/>
      <c r="E29" s="547"/>
      <c r="F29" s="547"/>
      <c r="G29" s="547"/>
      <c r="I29" s="132"/>
      <c r="J29" s="132"/>
      <c r="K29" s="132"/>
      <c r="L29" s="132"/>
      <c r="M29" s="132"/>
      <c r="N29" s="132"/>
      <c r="O29" s="132"/>
      <c r="P29" s="132"/>
      <c r="Q29" s="132"/>
      <c r="R29" s="132"/>
    </row>
    <row r="30" spans="1:18">
      <c r="B30" s="566"/>
      <c r="C30" s="257"/>
      <c r="D30" s="257"/>
      <c r="E30" s="257"/>
    </row>
    <row r="31" spans="1:18" ht="13.5" thickBot="1">
      <c r="B31" s="257"/>
      <c r="C31" s="257"/>
      <c r="D31" s="257"/>
      <c r="E31" s="257"/>
    </row>
    <row r="32" spans="1:18">
      <c r="B32" s="554" t="s">
        <v>87</v>
      </c>
      <c r="C32" s="555"/>
      <c r="D32" s="555"/>
      <c r="E32" s="556"/>
      <c r="F32" s="557"/>
      <c r="G32" s="547"/>
    </row>
    <row r="33" spans="2:7">
      <c r="B33" s="558"/>
      <c r="C33" s="559"/>
      <c r="D33" s="559"/>
      <c r="E33" s="560"/>
      <c r="F33" s="561"/>
      <c r="G33" s="547"/>
    </row>
    <row r="34" spans="2:7" ht="25.5">
      <c r="B34" s="570" t="s">
        <v>324</v>
      </c>
      <c r="C34" s="559">
        <v>3</v>
      </c>
      <c r="D34" s="559"/>
      <c r="E34" s="560"/>
      <c r="F34" s="561"/>
      <c r="G34" s="547"/>
    </row>
    <row r="35" spans="2:7">
      <c r="B35" s="558"/>
      <c r="C35" s="559"/>
      <c r="D35" s="559"/>
      <c r="E35" s="560"/>
      <c r="F35" s="561"/>
      <c r="G35" s="547"/>
    </row>
    <row r="36" spans="2:7" ht="16.5" thickBot="1">
      <c r="B36" s="562" t="s">
        <v>99</v>
      </c>
      <c r="C36" s="563">
        <f>D13/C34</f>
        <v>6.6513099980878412E-2</v>
      </c>
      <c r="D36" s="563" t="s">
        <v>301</v>
      </c>
      <c r="E36" s="564"/>
      <c r="F36" s="565"/>
      <c r="G36" s="547"/>
    </row>
    <row r="37" spans="2:7">
      <c r="B37" s="547"/>
      <c r="C37" s="547"/>
      <c r="D37" s="547"/>
      <c r="E37" s="547"/>
      <c r="F37" s="547"/>
      <c r="G37" s="547"/>
    </row>
    <row r="38" spans="2:7">
      <c r="B38" s="547"/>
      <c r="C38" s="547"/>
      <c r="D38" s="547"/>
      <c r="E38" s="547"/>
      <c r="F38" s="547"/>
      <c r="G38" s="547"/>
    </row>
    <row r="39" spans="2:7">
      <c r="B39" s="547"/>
      <c r="C39" s="547"/>
      <c r="D39" s="547"/>
      <c r="E39" s="547"/>
      <c r="F39" s="547"/>
      <c r="G39" s="547"/>
    </row>
    <row r="40" spans="2:7">
      <c r="B40" s="547"/>
      <c r="C40" s="547"/>
      <c r="D40" s="547"/>
      <c r="E40" s="547"/>
      <c r="F40" s="547"/>
      <c r="G40" s="547"/>
    </row>
    <row r="41" spans="2:7">
      <c r="B41" s="547"/>
      <c r="C41" s="547"/>
      <c r="D41" s="547"/>
      <c r="E41" s="547"/>
      <c r="F41" s="547"/>
      <c r="G41" s="547"/>
    </row>
    <row r="42" spans="2:7">
      <c r="B42" s="547"/>
      <c r="C42" s="547"/>
      <c r="D42" s="547"/>
      <c r="E42" s="547"/>
      <c r="F42" s="547"/>
      <c r="G42" s="547"/>
    </row>
    <row r="43" spans="2:7">
      <c r="B43" s="547"/>
      <c r="C43" s="547"/>
      <c r="D43" s="547"/>
      <c r="E43" s="547"/>
      <c r="F43" s="547"/>
      <c r="G43" s="547"/>
    </row>
    <row r="44" spans="2:7">
      <c r="B44" s="547"/>
      <c r="C44" s="547"/>
      <c r="D44" s="547"/>
      <c r="E44" s="547"/>
      <c r="F44" s="547"/>
      <c r="G44" s="547"/>
    </row>
    <row r="45" spans="2:7">
      <c r="B45" s="547"/>
      <c r="C45" s="547"/>
      <c r="D45" s="547"/>
      <c r="E45" s="547"/>
      <c r="F45" s="547"/>
      <c r="G45" s="547"/>
    </row>
    <row r="46" spans="2:7">
      <c r="B46" s="547"/>
      <c r="C46" s="547"/>
      <c r="D46" s="547"/>
      <c r="E46" s="547"/>
      <c r="F46" s="547"/>
      <c r="G46" s="547"/>
    </row>
    <row r="47" spans="2:7">
      <c r="B47" s="547"/>
      <c r="C47" s="547"/>
      <c r="D47" s="547"/>
      <c r="E47" s="547"/>
      <c r="F47" s="547"/>
      <c r="G47" s="547"/>
    </row>
    <row r="48" spans="2:7">
      <c r="B48" s="547"/>
      <c r="C48" s="547"/>
      <c r="D48" s="547"/>
      <c r="E48" s="547"/>
      <c r="F48" s="547"/>
      <c r="G48" s="547"/>
    </row>
    <row r="49" spans="2:7">
      <c r="B49" s="547"/>
      <c r="C49" s="547"/>
      <c r="D49" s="547"/>
      <c r="E49" s="547"/>
      <c r="F49" s="547"/>
      <c r="G49" s="547"/>
    </row>
    <row r="50" spans="2:7">
      <c r="B50" s="547"/>
      <c r="C50" s="547"/>
      <c r="D50" s="547"/>
      <c r="E50" s="547"/>
      <c r="F50" s="547"/>
      <c r="G50" s="547"/>
    </row>
    <row r="51" spans="2:7">
      <c r="B51" s="547"/>
      <c r="C51" s="547"/>
      <c r="D51" s="547"/>
      <c r="E51" s="547"/>
      <c r="F51" s="547"/>
      <c r="G51" s="547"/>
    </row>
    <row r="52" spans="2:7">
      <c r="B52" s="547"/>
      <c r="C52" s="547"/>
      <c r="D52" s="547"/>
      <c r="E52" s="547"/>
      <c r="F52" s="547"/>
      <c r="G52" s="547"/>
    </row>
    <row r="53" spans="2:7" ht="36" customHeight="1">
      <c r="B53" s="547"/>
      <c r="C53" s="547"/>
      <c r="D53" s="547"/>
      <c r="E53" s="547"/>
      <c r="F53" s="547"/>
      <c r="G53" s="547"/>
    </row>
    <row r="54" spans="2:7">
      <c r="B54" s="547"/>
      <c r="C54" s="547"/>
      <c r="D54" s="547"/>
      <c r="E54" s="547"/>
      <c r="F54" s="547"/>
      <c r="G54" s="547"/>
    </row>
    <row r="55" spans="2:7">
      <c r="B55" s="547"/>
      <c r="C55" s="547"/>
      <c r="D55" s="547"/>
      <c r="E55" s="547"/>
      <c r="F55" s="547"/>
      <c r="G55" s="547"/>
    </row>
    <row r="56" spans="2:7">
      <c r="B56" s="547"/>
      <c r="C56" s="547"/>
      <c r="D56" s="547"/>
      <c r="E56" s="547"/>
      <c r="F56" s="547"/>
      <c r="G56" s="547"/>
    </row>
    <row r="57" spans="2:7">
      <c r="B57" s="547"/>
      <c r="C57" s="547"/>
      <c r="D57" s="547"/>
      <c r="E57" s="547"/>
      <c r="F57" s="547"/>
      <c r="G57" s="547"/>
    </row>
    <row r="58" spans="2:7">
      <c r="B58" s="547"/>
      <c r="C58" s="547"/>
      <c r="D58" s="547"/>
      <c r="E58" s="547"/>
      <c r="F58" s="547"/>
      <c r="G58" s="547"/>
    </row>
    <row r="59" spans="2:7">
      <c r="B59" s="547"/>
      <c r="C59" s="547"/>
      <c r="D59" s="547"/>
      <c r="E59" s="547"/>
      <c r="F59" s="547"/>
      <c r="G59" s="547"/>
    </row>
    <row r="60" spans="2:7">
      <c r="B60" s="547"/>
      <c r="C60" s="547"/>
      <c r="D60" s="547"/>
      <c r="E60" s="547"/>
      <c r="F60" s="547"/>
      <c r="G60" s="547"/>
    </row>
    <row r="61" spans="2:7">
      <c r="B61" s="547"/>
      <c r="C61" s="547"/>
      <c r="D61" s="547"/>
      <c r="E61" s="547"/>
      <c r="F61" s="547"/>
      <c r="G61" s="547"/>
    </row>
    <row r="62" spans="2:7">
      <c r="B62" s="547"/>
      <c r="C62" s="547"/>
      <c r="D62" s="547"/>
      <c r="E62" s="547"/>
      <c r="F62" s="547"/>
      <c r="G62" s="547"/>
    </row>
    <row r="63" spans="2:7">
      <c r="B63" s="547"/>
      <c r="C63" s="547"/>
      <c r="D63" s="547"/>
      <c r="E63" s="547"/>
      <c r="F63" s="547"/>
      <c r="G63" s="547"/>
    </row>
    <row r="64" spans="2:7">
      <c r="B64" s="547"/>
      <c r="C64" s="547"/>
      <c r="D64" s="547"/>
      <c r="E64" s="547"/>
      <c r="F64" s="547"/>
      <c r="G64" s="547"/>
    </row>
    <row r="65" spans="2:7">
      <c r="B65" s="547"/>
      <c r="C65" s="547"/>
      <c r="D65" s="547"/>
      <c r="E65" s="547"/>
      <c r="F65" s="547"/>
      <c r="G65" s="547"/>
    </row>
    <row r="66" spans="2:7">
      <c r="B66" s="547"/>
      <c r="C66" s="547"/>
      <c r="D66" s="547"/>
      <c r="E66" s="547"/>
      <c r="F66" s="547"/>
      <c r="G66" s="547"/>
    </row>
    <row r="67" spans="2:7">
      <c r="B67" s="547"/>
      <c r="C67" s="547"/>
      <c r="D67" s="547"/>
      <c r="E67" s="547"/>
      <c r="F67" s="547"/>
      <c r="G67" s="547"/>
    </row>
    <row r="68" spans="2:7">
      <c r="B68" s="547"/>
      <c r="C68" s="547"/>
      <c r="D68" s="547"/>
      <c r="E68" s="547"/>
      <c r="F68" s="547"/>
      <c r="G68" s="547"/>
    </row>
    <row r="69" spans="2:7">
      <c r="B69" s="547"/>
      <c r="C69" s="547"/>
      <c r="D69" s="547"/>
      <c r="E69" s="547"/>
      <c r="F69" s="547"/>
      <c r="G69" s="547"/>
    </row>
  </sheetData>
  <mergeCells count="1">
    <mergeCell ref="B17:D17"/>
  </mergeCells>
  <pageMargins left="0.74803149606299213" right="0.74803149606299213" top="0.98425196850393704" bottom="0.98425196850393704" header="0.51181102362204722" footer="0.51181102362204722"/>
  <pageSetup paperSize="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54"/>
  <sheetViews>
    <sheetView topLeftCell="D1" zoomScale="85" zoomScaleNormal="85" workbookViewId="0">
      <selection activeCell="L10" sqref="L10"/>
    </sheetView>
  </sheetViews>
  <sheetFormatPr defaultColWidth="9.140625" defaultRowHeight="12.75"/>
  <cols>
    <col min="1" max="1" width="12.7109375" style="257" customWidth="1"/>
    <col min="2" max="2" width="22.5703125" style="257" customWidth="1"/>
    <col min="3" max="3" width="22.28515625" style="257" customWidth="1"/>
    <col min="4" max="4" width="27.85546875" style="257" customWidth="1"/>
    <col min="5" max="5" width="20.7109375" style="257" customWidth="1"/>
    <col min="6" max="6" width="13.7109375" style="257" customWidth="1"/>
    <col min="7" max="7" width="13.28515625" style="257" customWidth="1"/>
    <col min="8" max="8" width="14.7109375" style="257" customWidth="1"/>
    <col min="9" max="9" width="9.140625" style="257"/>
    <col min="10" max="10" width="10.28515625" style="257" customWidth="1"/>
    <col min="11" max="11" width="12.28515625" style="257" customWidth="1"/>
    <col min="12" max="12" width="11.28515625" style="257" customWidth="1"/>
    <col min="13" max="13" width="12.28515625" style="257" customWidth="1"/>
    <col min="14" max="15" width="9.140625" style="257"/>
    <col min="16" max="16" width="11.85546875" style="257" customWidth="1"/>
    <col min="17" max="16384" width="9.140625" style="257"/>
  </cols>
  <sheetData>
    <row r="1" spans="1:21">
      <c r="B1" s="597" t="s">
        <v>232</v>
      </c>
      <c r="C1" s="598"/>
    </row>
    <row r="2" spans="1:21">
      <c r="A2" s="599"/>
      <c r="B2" s="566" t="s">
        <v>102</v>
      </c>
      <c r="C2" s="566"/>
      <c r="D2" s="566"/>
      <c r="E2" s="566"/>
      <c r="K2" s="600"/>
      <c r="L2" s="601"/>
      <c r="U2" s="602"/>
    </row>
    <row r="3" spans="1:21">
      <c r="A3" s="603"/>
      <c r="U3" s="602"/>
    </row>
    <row r="4" spans="1:21">
      <c r="B4" s="604"/>
      <c r="C4" s="604"/>
      <c r="D4" s="604"/>
      <c r="E4" s="604"/>
      <c r="F4" s="660" t="s">
        <v>106</v>
      </c>
      <c r="G4" s="661"/>
      <c r="H4" s="661"/>
      <c r="U4" s="605"/>
    </row>
    <row r="5" spans="1:21" ht="35.25" customHeight="1">
      <c r="B5" s="606" t="s">
        <v>103</v>
      </c>
      <c r="C5" s="607" t="s">
        <v>104</v>
      </c>
      <c r="D5" s="607" t="s">
        <v>105</v>
      </c>
      <c r="E5" s="607" t="s">
        <v>147</v>
      </c>
      <c r="F5" s="606" t="s">
        <v>107</v>
      </c>
      <c r="G5" s="606" t="s">
        <v>108</v>
      </c>
      <c r="H5" s="606" t="s">
        <v>109</v>
      </c>
      <c r="U5" s="608"/>
    </row>
    <row r="6" spans="1:21" ht="39.75">
      <c r="B6" s="609" t="s">
        <v>146</v>
      </c>
      <c r="C6" s="595">
        <v>7.0000000000000007E-2</v>
      </c>
      <c r="D6" s="595">
        <v>0.03</v>
      </c>
      <c r="E6" s="596" t="s">
        <v>110</v>
      </c>
      <c r="F6" s="596" t="s">
        <v>111</v>
      </c>
      <c r="G6" s="596" t="s">
        <v>112</v>
      </c>
      <c r="H6" s="596" t="s">
        <v>113</v>
      </c>
      <c r="U6" s="610"/>
    </row>
    <row r="7" spans="1:21" ht="25.5">
      <c r="B7" s="596" t="s">
        <v>114</v>
      </c>
      <c r="C7" s="658">
        <v>0.11</v>
      </c>
      <c r="D7" s="658">
        <v>0.03</v>
      </c>
      <c r="E7" s="659" t="s">
        <v>116</v>
      </c>
      <c r="F7" s="659" t="s">
        <v>111</v>
      </c>
      <c r="G7" s="659" t="s">
        <v>112</v>
      </c>
      <c r="H7" s="659" t="s">
        <v>113</v>
      </c>
      <c r="U7" s="610"/>
    </row>
    <row r="8" spans="1:21">
      <c r="B8" s="596" t="s">
        <v>115</v>
      </c>
      <c r="C8" s="658"/>
      <c r="D8" s="658"/>
      <c r="E8" s="659"/>
      <c r="F8" s="659"/>
      <c r="G8" s="659"/>
      <c r="H8" s="659"/>
      <c r="U8" s="610"/>
    </row>
    <row r="9" spans="1:21" ht="25.5">
      <c r="B9" s="596" t="s">
        <v>117</v>
      </c>
      <c r="C9" s="658">
        <v>0.15</v>
      </c>
      <c r="D9" s="658">
        <v>0.03</v>
      </c>
      <c r="E9" s="659" t="s">
        <v>116</v>
      </c>
      <c r="F9" s="659" t="s">
        <v>111</v>
      </c>
      <c r="G9" s="659" t="s">
        <v>112</v>
      </c>
      <c r="H9" s="659" t="s">
        <v>113</v>
      </c>
      <c r="U9" s="610"/>
    </row>
    <row r="10" spans="1:21">
      <c r="B10" s="596" t="s">
        <v>118</v>
      </c>
      <c r="C10" s="658"/>
      <c r="D10" s="658"/>
      <c r="E10" s="659"/>
      <c r="F10" s="659"/>
      <c r="G10" s="659"/>
      <c r="H10" s="659"/>
      <c r="U10" s="610"/>
    </row>
    <row r="11" spans="1:21" ht="38.25">
      <c r="B11" s="596" t="s">
        <v>119</v>
      </c>
      <c r="C11" s="595">
        <v>0.25</v>
      </c>
      <c r="D11" s="595">
        <v>0.08</v>
      </c>
      <c r="E11" s="596" t="s">
        <v>116</v>
      </c>
      <c r="F11" s="596" t="s">
        <v>112</v>
      </c>
      <c r="G11" s="596" t="s">
        <v>113</v>
      </c>
      <c r="H11" s="596" t="s">
        <v>120</v>
      </c>
      <c r="K11" s="600" t="s">
        <v>186</v>
      </c>
      <c r="U11" s="610"/>
    </row>
    <row r="12" spans="1:21" ht="39" thickBot="1">
      <c r="B12" s="596" t="s">
        <v>121</v>
      </c>
      <c r="C12" s="595">
        <v>0.45</v>
      </c>
      <c r="D12" s="595">
        <v>0.08</v>
      </c>
      <c r="E12" s="596" t="s">
        <v>116</v>
      </c>
      <c r="F12" s="596" t="s">
        <v>112</v>
      </c>
      <c r="G12" s="596" t="s">
        <v>113</v>
      </c>
      <c r="H12" s="596" t="s">
        <v>120</v>
      </c>
      <c r="K12" s="566" t="s">
        <v>320</v>
      </c>
      <c r="U12" s="610"/>
    </row>
    <row r="13" spans="1:21" ht="39" thickBot="1">
      <c r="B13" s="596" t="s">
        <v>122</v>
      </c>
      <c r="C13" s="595">
        <v>0.65</v>
      </c>
      <c r="D13" s="595">
        <v>0.08</v>
      </c>
      <c r="E13" s="596" t="s">
        <v>116</v>
      </c>
      <c r="F13" s="596" t="s">
        <v>112</v>
      </c>
      <c r="G13" s="596" t="s">
        <v>113</v>
      </c>
      <c r="H13" s="596" t="s">
        <v>120</v>
      </c>
      <c r="K13" s="611" t="s">
        <v>152</v>
      </c>
      <c r="L13" s="612" t="s">
        <v>153</v>
      </c>
      <c r="M13" s="612" t="s">
        <v>154</v>
      </c>
      <c r="N13" s="612" t="s">
        <v>155</v>
      </c>
      <c r="O13" s="612" t="s">
        <v>156</v>
      </c>
      <c r="P13" s="612" t="s">
        <v>157</v>
      </c>
      <c r="Q13" s="612" t="s">
        <v>158</v>
      </c>
      <c r="R13" s="612" t="s">
        <v>159</v>
      </c>
      <c r="S13" s="612" t="s">
        <v>173</v>
      </c>
      <c r="T13" s="612" t="s">
        <v>160</v>
      </c>
      <c r="U13" s="610"/>
    </row>
    <row r="14" spans="1:21" ht="39" thickBot="1">
      <c r="B14" s="596" t="s">
        <v>123</v>
      </c>
      <c r="C14" s="595">
        <v>0.2</v>
      </c>
      <c r="D14" s="595">
        <v>0.08</v>
      </c>
      <c r="E14" s="596" t="s">
        <v>116</v>
      </c>
      <c r="F14" s="596" t="s">
        <v>112</v>
      </c>
      <c r="G14" s="596" t="s">
        <v>113</v>
      </c>
      <c r="H14" s="596" t="s">
        <v>120</v>
      </c>
      <c r="K14" s="613" t="s">
        <v>319</v>
      </c>
      <c r="L14" s="614">
        <v>14800</v>
      </c>
      <c r="M14" s="614">
        <v>675</v>
      </c>
      <c r="N14" s="614">
        <v>3500</v>
      </c>
      <c r="O14" s="614">
        <v>1430</v>
      </c>
      <c r="P14" s="614">
        <v>4470</v>
      </c>
      <c r="Q14" s="614">
        <v>124</v>
      </c>
      <c r="R14" s="614">
        <v>8830</v>
      </c>
      <c r="S14" s="614">
        <v>0</v>
      </c>
      <c r="T14" s="615"/>
      <c r="U14" s="610"/>
    </row>
    <row r="15" spans="1:21" ht="39" thickBot="1">
      <c r="B15" s="596" t="s">
        <v>124</v>
      </c>
      <c r="C15" s="595">
        <v>0.3</v>
      </c>
      <c r="D15" s="595">
        <v>0.08</v>
      </c>
      <c r="E15" s="596" t="s">
        <v>116</v>
      </c>
      <c r="F15" s="596" t="s">
        <v>112</v>
      </c>
      <c r="G15" s="596" t="s">
        <v>113</v>
      </c>
      <c r="H15" s="596" t="s">
        <v>120</v>
      </c>
      <c r="K15" s="616" t="s">
        <v>161</v>
      </c>
      <c r="L15" s="614">
        <v>1</v>
      </c>
      <c r="M15" s="614"/>
      <c r="N15" s="614"/>
      <c r="O15" s="614"/>
      <c r="P15" s="614"/>
      <c r="Q15" s="614"/>
      <c r="R15" s="614"/>
      <c r="S15" s="614"/>
      <c r="T15" s="615">
        <v>14800</v>
      </c>
      <c r="U15" s="610"/>
    </row>
    <row r="16" spans="1:21" ht="39" thickBot="1">
      <c r="B16" s="596" t="s">
        <v>125</v>
      </c>
      <c r="C16" s="595">
        <v>0.45</v>
      </c>
      <c r="D16" s="595">
        <v>0.08</v>
      </c>
      <c r="E16" s="596" t="s">
        <v>116</v>
      </c>
      <c r="F16" s="596" t="s">
        <v>112</v>
      </c>
      <c r="G16" s="596" t="s">
        <v>113</v>
      </c>
      <c r="H16" s="596" t="s">
        <v>120</v>
      </c>
      <c r="K16" s="616" t="s">
        <v>175</v>
      </c>
      <c r="L16" s="614"/>
      <c r="M16" s="614"/>
      <c r="N16" s="614"/>
      <c r="O16" s="614"/>
      <c r="P16" s="614"/>
      <c r="Q16" s="614"/>
      <c r="R16" s="614"/>
      <c r="S16" s="614">
        <v>1</v>
      </c>
      <c r="T16" s="615">
        <v>1810</v>
      </c>
      <c r="U16" s="610"/>
    </row>
    <row r="17" spans="2:21" ht="26.25" thickBot="1">
      <c r="B17" s="596" t="s">
        <v>126</v>
      </c>
      <c r="C17" s="595">
        <v>0.04</v>
      </c>
      <c r="D17" s="595">
        <v>0.03</v>
      </c>
      <c r="E17" s="596" t="s">
        <v>116</v>
      </c>
      <c r="F17" s="596" t="s">
        <v>111</v>
      </c>
      <c r="G17" s="596" t="s">
        <v>112</v>
      </c>
      <c r="H17" s="596" t="s">
        <v>113</v>
      </c>
      <c r="K17" s="616" t="s">
        <v>162</v>
      </c>
      <c r="L17" s="614"/>
      <c r="M17" s="614"/>
      <c r="N17" s="614"/>
      <c r="O17" s="614">
        <v>1</v>
      </c>
      <c r="P17" s="614"/>
      <c r="Q17" s="614"/>
      <c r="R17" s="614"/>
      <c r="S17" s="614"/>
      <c r="T17" s="615">
        <v>1430</v>
      </c>
      <c r="U17" s="610"/>
    </row>
    <row r="18" spans="2:21" ht="34.5" thickBot="1">
      <c r="B18" s="596" t="s">
        <v>127</v>
      </c>
      <c r="C18" s="595">
        <v>0.17</v>
      </c>
      <c r="D18" s="595">
        <v>0.03</v>
      </c>
      <c r="E18" s="596" t="s">
        <v>116</v>
      </c>
      <c r="F18" s="596" t="s">
        <v>111</v>
      </c>
      <c r="G18" s="596" t="s">
        <v>112</v>
      </c>
      <c r="H18" s="596" t="s">
        <v>113</v>
      </c>
      <c r="K18" s="616" t="s">
        <v>163</v>
      </c>
      <c r="L18" s="614"/>
      <c r="M18" s="614"/>
      <c r="N18" s="614"/>
      <c r="O18" s="614"/>
      <c r="P18" s="614"/>
      <c r="Q18" s="614"/>
      <c r="R18" s="614">
        <v>0.39</v>
      </c>
      <c r="S18" s="614">
        <v>0.61</v>
      </c>
      <c r="T18" s="615">
        <v>3444</v>
      </c>
      <c r="U18" s="610"/>
    </row>
    <row r="19" spans="2:21" ht="51.75" thickBot="1">
      <c r="B19" s="596" t="s">
        <v>128</v>
      </c>
      <c r="C19" s="595" t="s">
        <v>129</v>
      </c>
      <c r="D19" s="595">
        <v>0.01</v>
      </c>
      <c r="E19" s="595">
        <v>5.0000000000000001E-3</v>
      </c>
      <c r="F19" s="596" t="s">
        <v>112</v>
      </c>
      <c r="G19" s="596" t="s">
        <v>113</v>
      </c>
      <c r="H19" s="596" t="s">
        <v>120</v>
      </c>
      <c r="K19" s="616" t="s">
        <v>164</v>
      </c>
      <c r="L19" s="614"/>
      <c r="M19" s="614"/>
      <c r="N19" s="614">
        <v>0.44</v>
      </c>
      <c r="O19" s="614">
        <v>0.04</v>
      </c>
      <c r="P19" s="614">
        <v>0.52</v>
      </c>
      <c r="Q19" s="614"/>
      <c r="R19" s="614"/>
      <c r="S19" s="614"/>
      <c r="T19" s="615">
        <v>3922</v>
      </c>
    </row>
    <row r="20" spans="2:21" ht="39" thickBot="1">
      <c r="B20" s="596" t="s">
        <v>130</v>
      </c>
      <c r="C20" s="658" t="s">
        <v>132</v>
      </c>
      <c r="D20" s="658">
        <v>0.03</v>
      </c>
      <c r="E20" s="658">
        <v>5.0000000000000001E-3</v>
      </c>
      <c r="F20" s="659" t="s">
        <v>112</v>
      </c>
      <c r="G20" s="659" t="s">
        <v>113</v>
      </c>
      <c r="H20" s="659" t="s">
        <v>120</v>
      </c>
      <c r="K20" s="616" t="s">
        <v>165</v>
      </c>
      <c r="L20" s="614"/>
      <c r="M20" s="614">
        <v>0.23</v>
      </c>
      <c r="N20" s="614">
        <v>0.25</v>
      </c>
      <c r="O20" s="614">
        <v>0.52</v>
      </c>
      <c r="P20" s="614"/>
      <c r="Q20" s="614"/>
      <c r="R20" s="614"/>
      <c r="S20" s="614"/>
      <c r="T20" s="615">
        <v>1774</v>
      </c>
    </row>
    <row r="21" spans="2:21" ht="34.5" thickBot="1">
      <c r="B21" s="596" t="s">
        <v>131</v>
      </c>
      <c r="C21" s="658"/>
      <c r="D21" s="658"/>
      <c r="E21" s="658"/>
      <c r="F21" s="659"/>
      <c r="G21" s="659"/>
      <c r="H21" s="659"/>
      <c r="K21" s="616" t="s">
        <v>166</v>
      </c>
      <c r="L21" s="614"/>
      <c r="M21" s="614"/>
      <c r="N21" s="614">
        <v>7.0000000000000007E-2</v>
      </c>
      <c r="O21" s="614"/>
      <c r="P21" s="614">
        <v>0.46</v>
      </c>
      <c r="Q21" s="614"/>
      <c r="R21" s="614"/>
      <c r="S21" s="614">
        <v>0.47</v>
      </c>
      <c r="T21" s="615">
        <v>2301</v>
      </c>
    </row>
    <row r="22" spans="2:21" ht="26.25" thickBot="1">
      <c r="B22" s="596" t="s">
        <v>133</v>
      </c>
      <c r="C22" s="658" t="s">
        <v>135</v>
      </c>
      <c r="D22" s="659" t="s">
        <v>136</v>
      </c>
      <c r="E22" s="659" t="s">
        <v>136</v>
      </c>
      <c r="F22" s="659" t="s">
        <v>112</v>
      </c>
      <c r="G22" s="659" t="s">
        <v>137</v>
      </c>
      <c r="H22" s="659" t="s">
        <v>137</v>
      </c>
      <c r="K22" s="616" t="s">
        <v>167</v>
      </c>
      <c r="L22" s="614"/>
      <c r="M22" s="614">
        <v>0.5</v>
      </c>
      <c r="N22" s="614">
        <v>0.5</v>
      </c>
      <c r="O22" s="614"/>
      <c r="P22" s="614"/>
      <c r="Q22" s="614"/>
      <c r="R22" s="614"/>
      <c r="S22" s="614"/>
      <c r="T22" s="615">
        <v>2088</v>
      </c>
    </row>
    <row r="23" spans="2:21" ht="45.75" thickBot="1">
      <c r="B23" s="596" t="s">
        <v>134</v>
      </c>
      <c r="C23" s="658"/>
      <c r="D23" s="659"/>
      <c r="E23" s="659"/>
      <c r="F23" s="659"/>
      <c r="G23" s="659"/>
      <c r="H23" s="659"/>
      <c r="K23" s="616" t="s">
        <v>168</v>
      </c>
      <c r="L23" s="614"/>
      <c r="M23" s="614"/>
      <c r="N23" s="614"/>
      <c r="O23" s="614">
        <v>0.88</v>
      </c>
      <c r="P23" s="614"/>
      <c r="Q23" s="614"/>
      <c r="R23" s="614">
        <v>0.09</v>
      </c>
      <c r="S23" s="614">
        <v>0.03</v>
      </c>
      <c r="T23" s="615">
        <v>2053</v>
      </c>
    </row>
    <row r="24" spans="2:21" ht="45.75" thickBot="1">
      <c r="B24" s="596" t="s">
        <v>138</v>
      </c>
      <c r="C24" s="595">
        <v>0.7</v>
      </c>
      <c r="D24" s="595">
        <v>0.1</v>
      </c>
      <c r="E24" s="596" t="s">
        <v>116</v>
      </c>
      <c r="F24" s="596" t="s">
        <v>111</v>
      </c>
      <c r="G24" s="596" t="s">
        <v>112</v>
      </c>
      <c r="H24" s="596" t="s">
        <v>113</v>
      </c>
      <c r="J24" s="602"/>
      <c r="K24" s="616" t="s">
        <v>169</v>
      </c>
      <c r="L24" s="614"/>
      <c r="M24" s="614"/>
      <c r="N24" s="614"/>
      <c r="O24" s="614">
        <v>0.59</v>
      </c>
      <c r="P24" s="614"/>
      <c r="Q24" s="614"/>
      <c r="R24" s="614"/>
      <c r="S24" s="614">
        <v>0.41</v>
      </c>
      <c r="T24" s="615">
        <v>844</v>
      </c>
    </row>
    <row r="25" spans="2:21" ht="45.75" thickBot="1">
      <c r="B25" s="596" t="s">
        <v>139</v>
      </c>
      <c r="C25" s="595">
        <v>1.2</v>
      </c>
      <c r="D25" s="595">
        <v>0.1</v>
      </c>
      <c r="E25" s="596" t="s">
        <v>116</v>
      </c>
      <c r="F25" s="596" t="s">
        <v>112</v>
      </c>
      <c r="G25" s="596" t="s">
        <v>113</v>
      </c>
      <c r="H25" s="596" t="s">
        <v>120</v>
      </c>
      <c r="J25" s="602"/>
      <c r="K25" s="616" t="s">
        <v>170</v>
      </c>
      <c r="L25" s="614"/>
      <c r="M25" s="614"/>
      <c r="N25" s="614">
        <v>0.46600000000000003</v>
      </c>
      <c r="O25" s="614">
        <v>0.5</v>
      </c>
      <c r="P25" s="614"/>
      <c r="Q25" s="614"/>
      <c r="R25" s="614"/>
      <c r="S25" s="614">
        <v>3.4000000000000002E-2</v>
      </c>
      <c r="T25" s="615">
        <v>2346</v>
      </c>
    </row>
    <row r="26" spans="2:21" ht="45.75" thickBot="1">
      <c r="B26" s="596" t="s">
        <v>140</v>
      </c>
      <c r="C26" s="595" t="s">
        <v>141</v>
      </c>
      <c r="D26" s="595">
        <v>0.1</v>
      </c>
      <c r="E26" s="596" t="s">
        <v>116</v>
      </c>
      <c r="F26" s="596" t="s">
        <v>112</v>
      </c>
      <c r="G26" s="596" t="s">
        <v>113</v>
      </c>
      <c r="H26" s="596" t="s">
        <v>120</v>
      </c>
      <c r="J26" s="610"/>
      <c r="K26" s="616" t="s">
        <v>171</v>
      </c>
      <c r="L26" s="614"/>
      <c r="M26" s="614"/>
      <c r="N26" s="614">
        <v>0.85099999999999998</v>
      </c>
      <c r="O26" s="614">
        <v>0.115</v>
      </c>
      <c r="P26" s="614"/>
      <c r="Q26" s="614"/>
      <c r="R26" s="614"/>
      <c r="S26" s="614">
        <v>3.4000000000000002E-2</v>
      </c>
      <c r="T26" s="615">
        <v>3143</v>
      </c>
    </row>
    <row r="27" spans="2:21" ht="34.5" thickBot="1">
      <c r="B27" s="596" t="s">
        <v>142</v>
      </c>
      <c r="C27" s="595">
        <v>10</v>
      </c>
      <c r="D27" s="595">
        <v>0.25</v>
      </c>
      <c r="E27" s="595">
        <v>5.0000000000000001E-3</v>
      </c>
      <c r="F27" s="596" t="s">
        <v>112</v>
      </c>
      <c r="G27" s="596" t="s">
        <v>113</v>
      </c>
      <c r="H27" s="596" t="s">
        <v>137</v>
      </c>
      <c r="J27" s="610"/>
      <c r="K27" s="616" t="s">
        <v>172</v>
      </c>
      <c r="L27" s="614"/>
      <c r="M27" s="614"/>
      <c r="N27" s="614">
        <v>0.5</v>
      </c>
      <c r="O27" s="614"/>
      <c r="P27" s="614">
        <v>0.5</v>
      </c>
      <c r="Q27" s="614"/>
      <c r="R27" s="614"/>
      <c r="S27" s="614"/>
      <c r="T27" s="615">
        <v>3985</v>
      </c>
    </row>
    <row r="28" spans="2:21" ht="25.5">
      <c r="B28" s="596" t="s">
        <v>143</v>
      </c>
      <c r="C28" s="595">
        <v>6</v>
      </c>
      <c r="D28" s="595">
        <v>0.25</v>
      </c>
      <c r="E28" s="595">
        <v>5.0000000000000001E-3</v>
      </c>
      <c r="F28" s="596" t="s">
        <v>112</v>
      </c>
      <c r="G28" s="596" t="s">
        <v>113</v>
      </c>
      <c r="H28" s="596" t="s">
        <v>137</v>
      </c>
      <c r="J28" s="610"/>
      <c r="K28" s="664" t="s">
        <v>313</v>
      </c>
      <c r="L28" s="664"/>
      <c r="M28" s="664"/>
      <c r="N28" s="664"/>
      <c r="O28" s="664"/>
      <c r="P28" s="664"/>
      <c r="Q28" s="664"/>
      <c r="R28" s="664"/>
      <c r="S28" s="664"/>
      <c r="T28" s="664"/>
    </row>
    <row r="29" spans="2:21" ht="38.25">
      <c r="B29" s="596" t="s">
        <v>144</v>
      </c>
      <c r="C29" s="595">
        <v>2.5</v>
      </c>
      <c r="D29" s="595">
        <v>0.25</v>
      </c>
      <c r="E29" s="595">
        <v>5.0000000000000001E-3</v>
      </c>
      <c r="F29" s="596" t="s">
        <v>112</v>
      </c>
      <c r="G29" s="596" t="s">
        <v>113</v>
      </c>
      <c r="H29" s="596" t="s">
        <v>137</v>
      </c>
      <c r="J29" s="610"/>
      <c r="K29" s="662" t="s">
        <v>321</v>
      </c>
      <c r="L29" s="663"/>
      <c r="M29" s="663"/>
      <c r="N29" s="663"/>
      <c r="O29" s="663"/>
      <c r="P29" s="663"/>
      <c r="Q29" s="663"/>
      <c r="R29" s="663"/>
      <c r="S29" s="663"/>
      <c r="T29" s="663"/>
    </row>
    <row r="30" spans="2:21" ht="25.5">
      <c r="B30" s="596" t="s">
        <v>145</v>
      </c>
      <c r="C30" s="595">
        <v>5.5</v>
      </c>
      <c r="D30" s="595">
        <v>0.25</v>
      </c>
      <c r="E30" s="595">
        <v>5.0000000000000001E-3</v>
      </c>
      <c r="F30" s="596" t="s">
        <v>112</v>
      </c>
      <c r="G30" s="596" t="s">
        <v>113</v>
      </c>
      <c r="H30" s="596" t="s">
        <v>137</v>
      </c>
      <c r="J30" s="610"/>
      <c r="K30" s="610"/>
      <c r="L30" s="610"/>
      <c r="M30" s="610"/>
      <c r="N30" s="617"/>
    </row>
    <row r="31" spans="2:21" ht="25.5">
      <c r="B31" s="596" t="s">
        <v>149</v>
      </c>
      <c r="C31" s="595">
        <v>3</v>
      </c>
      <c r="D31" s="595">
        <v>0.25</v>
      </c>
      <c r="E31" s="595">
        <v>5.0000000000000001E-3</v>
      </c>
      <c r="F31" s="596" t="s">
        <v>112</v>
      </c>
      <c r="G31" s="596" t="s">
        <v>113</v>
      </c>
      <c r="H31" s="596" t="s">
        <v>137</v>
      </c>
      <c r="L31" s="610"/>
      <c r="M31" s="610"/>
      <c r="N31" s="610"/>
      <c r="O31" s="610"/>
      <c r="P31" s="617"/>
    </row>
    <row r="32" spans="2:21" ht="38.25">
      <c r="B32" s="596" t="s">
        <v>150</v>
      </c>
      <c r="C32" s="596" t="s">
        <v>136</v>
      </c>
      <c r="D32" s="596" t="s">
        <v>136</v>
      </c>
      <c r="E32" s="596" t="s">
        <v>136</v>
      </c>
      <c r="F32" s="596" t="s">
        <v>112</v>
      </c>
      <c r="G32" s="596" t="s">
        <v>137</v>
      </c>
      <c r="H32" s="596" t="s">
        <v>137</v>
      </c>
    </row>
    <row r="33" spans="2:16" ht="25.5">
      <c r="B33" s="596" t="s">
        <v>151</v>
      </c>
      <c r="C33" s="596" t="s">
        <v>136</v>
      </c>
      <c r="D33" s="596" t="s">
        <v>136</v>
      </c>
      <c r="E33" s="596" t="s">
        <v>136</v>
      </c>
      <c r="F33" s="596" t="s">
        <v>112</v>
      </c>
      <c r="G33" s="596" t="s">
        <v>137</v>
      </c>
      <c r="H33" s="596" t="s">
        <v>137</v>
      </c>
    </row>
    <row r="34" spans="2:16" ht="38.25" customHeight="1">
      <c r="B34" s="668" t="s">
        <v>277</v>
      </c>
      <c r="C34" s="669"/>
      <c r="D34" s="669"/>
      <c r="E34" s="669"/>
      <c r="F34" s="669"/>
      <c r="G34" s="669"/>
      <c r="H34" s="670"/>
    </row>
    <row r="35" spans="2:16" ht="36.75" customHeight="1">
      <c r="B35" s="665" t="s">
        <v>148</v>
      </c>
      <c r="C35" s="666"/>
      <c r="D35" s="666"/>
      <c r="E35" s="666"/>
      <c r="F35" s="666"/>
      <c r="G35" s="666"/>
      <c r="H35" s="667"/>
    </row>
    <row r="43" spans="2:16" ht="36" customHeight="1"/>
    <row r="46" spans="2:16">
      <c r="L46" s="610"/>
      <c r="M46" s="610"/>
      <c r="N46" s="610"/>
      <c r="O46" s="610"/>
      <c r="P46" s="617"/>
    </row>
    <row r="47" spans="2:16">
      <c r="P47" s="617"/>
    </row>
    <row r="48" spans="2:16">
      <c r="P48" s="617"/>
    </row>
    <row r="49" spans="16:16">
      <c r="P49" s="617"/>
    </row>
    <row r="50" spans="16:16">
      <c r="P50" s="617"/>
    </row>
    <row r="51" spans="16:16">
      <c r="P51" s="617"/>
    </row>
    <row r="52" spans="16:16">
      <c r="P52" s="617"/>
    </row>
    <row r="53" spans="16:16">
      <c r="P53" s="617"/>
    </row>
    <row r="54" spans="16:16">
      <c r="P54" s="617"/>
    </row>
  </sheetData>
  <mergeCells count="29">
    <mergeCell ref="K29:T29"/>
    <mergeCell ref="K28:T28"/>
    <mergeCell ref="C20:C21"/>
    <mergeCell ref="B35:H35"/>
    <mergeCell ref="B34:H34"/>
    <mergeCell ref="C22:C23"/>
    <mergeCell ref="D22:D23"/>
    <mergeCell ref="E22:E23"/>
    <mergeCell ref="F22:F23"/>
    <mergeCell ref="G22:G23"/>
    <mergeCell ref="H22:H23"/>
    <mergeCell ref="F4:H4"/>
    <mergeCell ref="G9:G10"/>
    <mergeCell ref="H9:H10"/>
    <mergeCell ref="D20:D21"/>
    <mergeCell ref="E20:E21"/>
    <mergeCell ref="F20:F21"/>
    <mergeCell ref="G20:G21"/>
    <mergeCell ref="H20:H21"/>
    <mergeCell ref="C9:C10"/>
    <mergeCell ref="D9:D10"/>
    <mergeCell ref="E9:E10"/>
    <mergeCell ref="F9:F10"/>
    <mergeCell ref="H7:H8"/>
    <mergeCell ref="C7:C8"/>
    <mergeCell ref="D7:D8"/>
    <mergeCell ref="E7:E8"/>
    <mergeCell ref="F7:F8"/>
    <mergeCell ref="G7:G8"/>
  </mergeCells>
  <pageMargins left="0.70866141732283472" right="0.70866141732283472" top="0.74803149606299213" bottom="0.74803149606299213" header="0.31496062992125984" footer="0.31496062992125984"/>
  <pageSetup paperSize="8" scale="5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U101"/>
  <sheetViews>
    <sheetView zoomScale="70" zoomScaleNormal="70" workbookViewId="0">
      <selection activeCell="E5" sqref="E5"/>
    </sheetView>
  </sheetViews>
  <sheetFormatPr defaultColWidth="9.140625" defaultRowHeight="12.75"/>
  <cols>
    <col min="1" max="1" width="9.140625" style="95"/>
    <col min="2" max="2" width="28.42578125" style="95" customWidth="1"/>
    <col min="3" max="3" width="19.42578125" style="95" customWidth="1"/>
    <col min="4" max="4" width="23.5703125" style="95" customWidth="1"/>
    <col min="5" max="5" width="21.42578125" style="95" customWidth="1"/>
    <col min="6" max="6" width="14.5703125" style="95" customWidth="1"/>
    <col min="7" max="7" width="11.140625" style="95" customWidth="1"/>
    <col min="8" max="8" width="13.5703125" style="95" customWidth="1"/>
    <col min="9" max="9" width="15.7109375" style="95" customWidth="1"/>
    <col min="10" max="10" width="17" style="95" customWidth="1"/>
    <col min="11" max="11" width="21.140625" style="95" customWidth="1"/>
    <col min="12" max="13" width="9.140625" style="95"/>
    <col min="14" max="14" width="17.42578125" style="95" bestFit="1" customWidth="1"/>
    <col min="15" max="16384" width="9.140625" style="95"/>
  </cols>
  <sheetData>
    <row r="1" spans="1:21">
      <c r="B1" s="83" t="s">
        <v>231</v>
      </c>
      <c r="C1" s="82"/>
      <c r="D1" s="118"/>
      <c r="H1" s="88"/>
      <c r="I1" s="186"/>
    </row>
    <row r="2" spans="1:21">
      <c r="A2" s="83"/>
      <c r="B2" s="82"/>
      <c r="C2" s="82"/>
      <c r="D2" s="118"/>
      <c r="H2" s="88"/>
      <c r="I2" s="187"/>
    </row>
    <row r="3" spans="1:21">
      <c r="B3" s="138" t="s">
        <v>414</v>
      </c>
      <c r="H3" s="88"/>
      <c r="I3" s="186"/>
    </row>
    <row r="4" spans="1:21" ht="44.25" customHeight="1">
      <c r="B4" s="96" t="s">
        <v>204</v>
      </c>
      <c r="C4" s="96" t="s">
        <v>0</v>
      </c>
      <c r="D4" s="96" t="s">
        <v>2</v>
      </c>
      <c r="E4" s="97" t="s">
        <v>3</v>
      </c>
      <c r="H4" s="89"/>
      <c r="I4" s="186"/>
    </row>
    <row r="5" spans="1:21">
      <c r="B5" s="535">
        <v>2014</v>
      </c>
      <c r="C5" s="140" t="s">
        <v>27</v>
      </c>
      <c r="D5" s="98" t="s">
        <v>9</v>
      </c>
      <c r="E5" s="280">
        <f>C16</f>
        <v>0.11945255700150104</v>
      </c>
      <c r="F5" s="618"/>
      <c r="H5" s="88"/>
      <c r="I5" s="188"/>
    </row>
    <row r="6" spans="1:21">
      <c r="B6" s="106"/>
      <c r="C6" s="141"/>
      <c r="D6" s="111"/>
      <c r="E6" s="139"/>
    </row>
    <row r="7" spans="1:21" ht="13.5" thickBot="1">
      <c r="A7" s="99" t="s">
        <v>203</v>
      </c>
    </row>
    <row r="8" spans="1:21">
      <c r="B8" s="100" t="s">
        <v>28</v>
      </c>
      <c r="C8" s="101" t="s">
        <v>317</v>
      </c>
      <c r="D8" s="102"/>
      <c r="E8" s="102"/>
      <c r="F8" s="102"/>
      <c r="G8" s="102"/>
      <c r="H8" s="102"/>
      <c r="I8" s="103"/>
      <c r="J8" s="106"/>
      <c r="K8" s="106"/>
      <c r="L8" s="106"/>
      <c r="M8" s="106"/>
      <c r="N8" s="106"/>
      <c r="O8" s="106"/>
      <c r="P8" s="106"/>
    </row>
    <row r="9" spans="1:21" ht="15.75">
      <c r="B9" s="104" t="s">
        <v>29</v>
      </c>
      <c r="C9" s="105" t="s">
        <v>246</v>
      </c>
      <c r="D9" s="106"/>
      <c r="E9" s="106"/>
      <c r="F9" s="106"/>
      <c r="G9" s="106"/>
      <c r="H9" s="106"/>
      <c r="I9" s="107"/>
      <c r="J9" s="106"/>
      <c r="K9" s="106"/>
      <c r="L9" s="106"/>
      <c r="M9" s="106"/>
      <c r="N9" s="106"/>
      <c r="O9" s="106"/>
      <c r="P9" s="106"/>
    </row>
    <row r="10" spans="1:21">
      <c r="B10" s="104"/>
      <c r="C10" s="105" t="s">
        <v>322</v>
      </c>
      <c r="D10" s="106"/>
      <c r="E10" s="106"/>
      <c r="F10" s="106"/>
      <c r="G10" s="106"/>
      <c r="H10" s="106"/>
      <c r="I10" s="107"/>
      <c r="J10" s="106"/>
      <c r="K10" s="106"/>
      <c r="L10" s="106"/>
      <c r="M10" s="106"/>
      <c r="N10" s="106"/>
      <c r="O10" s="106"/>
      <c r="P10" s="106"/>
    </row>
    <row r="11" spans="1:21">
      <c r="B11" s="108"/>
      <c r="C11" s="106"/>
      <c r="D11" s="106"/>
      <c r="E11" s="109" t="s">
        <v>43</v>
      </c>
      <c r="F11" s="106"/>
      <c r="G11" s="106"/>
      <c r="H11" s="106"/>
      <c r="I11" s="107"/>
      <c r="J11" s="106"/>
      <c r="K11" s="106"/>
      <c r="L11" s="106"/>
      <c r="M11" s="106"/>
      <c r="N11" s="106"/>
      <c r="O11" s="106"/>
      <c r="P11" s="106"/>
    </row>
    <row r="12" spans="1:21" ht="42" customHeight="1">
      <c r="B12" s="110" t="s">
        <v>220</v>
      </c>
      <c r="C12" s="387">
        <f>H50</f>
        <v>4229.0491752310354</v>
      </c>
      <c r="D12" s="124" t="s">
        <v>33</v>
      </c>
      <c r="E12" s="12"/>
      <c r="G12" s="121"/>
      <c r="H12" s="122"/>
      <c r="I12" s="123"/>
      <c r="J12" s="122"/>
      <c r="K12" s="122"/>
      <c r="L12" s="122"/>
      <c r="M12" s="122"/>
      <c r="N12" s="122"/>
      <c r="O12" s="122"/>
      <c r="P12" s="122"/>
      <c r="Q12" s="118"/>
      <c r="R12" s="118"/>
      <c r="S12" s="118"/>
      <c r="T12" s="118"/>
      <c r="U12" s="118"/>
    </row>
    <row r="13" spans="1:21">
      <c r="B13" s="112" t="s">
        <v>30</v>
      </c>
      <c r="C13" s="387">
        <f>I50</f>
        <v>811.41051261486064</v>
      </c>
      <c r="D13" s="124" t="s">
        <v>33</v>
      </c>
      <c r="E13" s="12"/>
      <c r="G13" s="121"/>
      <c r="H13" s="122"/>
      <c r="I13" s="123"/>
      <c r="J13" s="122"/>
      <c r="K13" s="122"/>
      <c r="L13" s="122"/>
      <c r="M13" s="122"/>
      <c r="N13" s="122"/>
      <c r="O13" s="122"/>
      <c r="P13" s="122"/>
      <c r="Q13" s="118"/>
      <c r="R13" s="118"/>
      <c r="S13" s="118"/>
      <c r="T13" s="118"/>
      <c r="U13" s="118"/>
    </row>
    <row r="14" spans="1:21">
      <c r="B14" s="112" t="s">
        <v>31</v>
      </c>
      <c r="C14" s="388">
        <f>K50</f>
        <v>42196.331450506812</v>
      </c>
      <c r="D14" s="124" t="s">
        <v>34</v>
      </c>
      <c r="E14" s="231"/>
      <c r="G14" s="256"/>
      <c r="H14" s="256"/>
      <c r="I14" s="123"/>
      <c r="J14" s="256"/>
      <c r="K14" s="256"/>
      <c r="L14" s="256"/>
      <c r="M14" s="106"/>
      <c r="N14" s="106"/>
      <c r="O14" s="106"/>
      <c r="P14" s="106"/>
    </row>
    <row r="15" spans="1:21">
      <c r="B15" s="114" t="s">
        <v>297</v>
      </c>
      <c r="C15" s="388">
        <f>'Scope 3 T &amp; D losses'!C18</f>
        <v>39014.83504357357</v>
      </c>
      <c r="D15" s="124" t="s">
        <v>34</v>
      </c>
      <c r="E15" s="231"/>
      <c r="G15" s="256"/>
      <c r="H15" s="256"/>
      <c r="I15" s="123"/>
      <c r="J15" s="256"/>
      <c r="K15" s="256"/>
      <c r="L15" s="256"/>
      <c r="M15" s="106"/>
      <c r="N15" s="106"/>
      <c r="O15" s="106"/>
      <c r="P15" s="106"/>
    </row>
    <row r="16" spans="1:21">
      <c r="B16" s="115" t="s">
        <v>299</v>
      </c>
      <c r="C16" s="281">
        <f>(C12+C13)/C14</f>
        <v>0.11945255700150104</v>
      </c>
      <c r="D16" s="125" t="s">
        <v>36</v>
      </c>
      <c r="E16" s="113" t="s">
        <v>205</v>
      </c>
      <c r="F16" s="111"/>
      <c r="G16" s="111"/>
      <c r="H16" s="106"/>
      <c r="I16" s="107"/>
      <c r="J16" s="106"/>
      <c r="K16" s="106"/>
      <c r="L16" s="106"/>
      <c r="M16" s="106"/>
      <c r="N16" s="106"/>
      <c r="O16" s="106"/>
      <c r="P16" s="106"/>
    </row>
    <row r="17" spans="2:16" ht="15.75" thickBot="1">
      <c r="B17" s="215" t="s">
        <v>300</v>
      </c>
      <c r="C17" s="631">
        <f>(C12+C13)/C15</f>
        <v>0.12919341276764282</v>
      </c>
      <c r="D17" s="216" t="s">
        <v>36</v>
      </c>
      <c r="E17" s="217"/>
      <c r="F17" s="116"/>
      <c r="G17" s="116"/>
      <c r="H17" s="116"/>
      <c r="I17" s="117"/>
      <c r="J17" s="106"/>
      <c r="K17" s="106"/>
      <c r="L17" s="106"/>
      <c r="M17" s="106"/>
      <c r="N17" s="106"/>
      <c r="O17" s="106"/>
      <c r="P17" s="106"/>
    </row>
    <row r="21" spans="2:16">
      <c r="D21" s="120"/>
      <c r="E21" s="118"/>
      <c r="F21" s="118"/>
      <c r="G21" s="118"/>
      <c r="H21" s="118"/>
      <c r="I21" s="118"/>
      <c r="J21" s="118"/>
      <c r="K21" s="118"/>
      <c r="L21" s="118"/>
    </row>
    <row r="22" spans="2:16">
      <c r="B22" s="119"/>
      <c r="D22" s="118"/>
      <c r="E22" s="118"/>
      <c r="F22" s="118"/>
      <c r="G22" s="118"/>
      <c r="H22" s="118"/>
      <c r="I22" s="118"/>
      <c r="J22" s="118"/>
      <c r="K22" s="118"/>
      <c r="L22" s="118"/>
    </row>
    <row r="23" spans="2:16">
      <c r="B23" s="119"/>
      <c r="D23" s="118"/>
      <c r="E23" s="118"/>
      <c r="F23" s="118"/>
      <c r="G23" s="118"/>
      <c r="H23" s="118"/>
      <c r="I23" s="118"/>
      <c r="J23" s="118"/>
      <c r="K23" s="118"/>
      <c r="L23" s="118"/>
    </row>
    <row r="24" spans="2:16" ht="13.5" thickBot="1">
      <c r="B24" s="126" t="s">
        <v>222</v>
      </c>
      <c r="D24" s="120"/>
      <c r="E24" s="118"/>
      <c r="F24" s="118"/>
      <c r="G24" s="118"/>
      <c r="M24" s="119"/>
    </row>
    <row r="25" spans="2:16" ht="51">
      <c r="B25" s="142" t="s">
        <v>206</v>
      </c>
      <c r="C25" s="143" t="s">
        <v>219</v>
      </c>
      <c r="D25" s="144" t="s">
        <v>223</v>
      </c>
      <c r="E25" s="144" t="s">
        <v>224</v>
      </c>
      <c r="F25" s="144" t="s">
        <v>225</v>
      </c>
      <c r="G25" s="144" t="s">
        <v>247</v>
      </c>
      <c r="H25" s="145" t="s">
        <v>226</v>
      </c>
      <c r="I25" s="145" t="s">
        <v>227</v>
      </c>
      <c r="J25" s="145" t="s">
        <v>228</v>
      </c>
      <c r="K25" s="143" t="s">
        <v>318</v>
      </c>
    </row>
    <row r="26" spans="2:16" ht="15">
      <c r="B26" s="531">
        <v>1990</v>
      </c>
      <c r="C26" s="314">
        <v>0.11994743873758609</v>
      </c>
      <c r="D26" s="315">
        <v>3002.3986572766594</v>
      </c>
      <c r="E26" s="316">
        <v>10.603560733094433</v>
      </c>
      <c r="F26" s="317">
        <v>477.09127640499952</v>
      </c>
      <c r="G26" s="316">
        <v>1.5730396992000004E-2</v>
      </c>
      <c r="H26" s="318">
        <v>3490.1092248117452</v>
      </c>
      <c r="I26" s="319">
        <v>283.36761000000001</v>
      </c>
      <c r="J26" s="318">
        <v>3773.476834811745</v>
      </c>
      <c r="K26" s="320">
        <v>31459.419846947581</v>
      </c>
      <c r="L26" s="222"/>
      <c r="M26" s="106"/>
    </row>
    <row r="27" spans="2:16" ht="15">
      <c r="B27" s="532">
        <v>1991</v>
      </c>
      <c r="C27" s="314">
        <v>0.12987194006701602</v>
      </c>
      <c r="D27" s="315">
        <v>3672.2339047287319</v>
      </c>
      <c r="E27" s="316">
        <v>22.715257921245772</v>
      </c>
      <c r="F27" s="317">
        <v>222.24858092098029</v>
      </c>
      <c r="G27" s="316">
        <v>2.8839061152000006E-2</v>
      </c>
      <c r="H27" s="318">
        <v>3917.22658263211</v>
      </c>
      <c r="I27" s="319">
        <v>291.89260000000002</v>
      </c>
      <c r="J27" s="318">
        <v>4209.1191826321101</v>
      </c>
      <c r="K27" s="321">
        <v>32409.765962225069</v>
      </c>
      <c r="L27" s="222"/>
      <c r="M27" s="106"/>
    </row>
    <row r="28" spans="2:16" ht="15">
      <c r="B28" s="532">
        <v>1992</v>
      </c>
      <c r="C28" s="314">
        <v>0.16685043093958077</v>
      </c>
      <c r="D28" s="315">
        <v>3962.4106475683188</v>
      </c>
      <c r="E28" s="316">
        <v>184.29634609076814</v>
      </c>
      <c r="F28" s="317">
        <v>888.0290824955789</v>
      </c>
      <c r="G28" s="316">
        <v>3.1460793984000007E-2</v>
      </c>
      <c r="H28" s="318">
        <v>5034.7675369486496</v>
      </c>
      <c r="I28" s="319">
        <v>293.8313</v>
      </c>
      <c r="J28" s="318">
        <v>5328.5988369486495</v>
      </c>
      <c r="K28" s="321">
        <v>31936.380427319491</v>
      </c>
      <c r="L28" s="222"/>
      <c r="M28" s="106"/>
    </row>
    <row r="29" spans="2:16" ht="15">
      <c r="B29" s="532">
        <v>1993</v>
      </c>
      <c r="C29" s="314">
        <v>0.1332840228316268</v>
      </c>
      <c r="D29" s="315">
        <v>3646.4752694941585</v>
      </c>
      <c r="E29" s="316">
        <v>55.921175188298044</v>
      </c>
      <c r="F29" s="317">
        <v>433.67095957797562</v>
      </c>
      <c r="G29" s="316">
        <v>3.1460793984000007E-2</v>
      </c>
      <c r="H29" s="318">
        <v>4136.0988650544159</v>
      </c>
      <c r="I29" s="319">
        <v>310.01170000000002</v>
      </c>
      <c r="J29" s="318">
        <v>4446.1105650544159</v>
      </c>
      <c r="K29" s="321">
        <v>33358.166047186598</v>
      </c>
      <c r="L29" s="222"/>
      <c r="M29" s="106"/>
    </row>
    <row r="30" spans="2:16" ht="15">
      <c r="B30" s="532">
        <v>1994</v>
      </c>
      <c r="C30" s="314">
        <v>0.10602359442547442</v>
      </c>
      <c r="D30" s="315">
        <v>2907.4671818056413</v>
      </c>
      <c r="E30" s="316">
        <v>18.939435115427216</v>
      </c>
      <c r="F30" s="317">
        <v>378.36084383698511</v>
      </c>
      <c r="G30" s="316">
        <v>3.1460793984000007E-2</v>
      </c>
      <c r="H30" s="318">
        <v>3304.7989215520379</v>
      </c>
      <c r="I30" s="319">
        <v>302.74930000000001</v>
      </c>
      <c r="J30" s="318">
        <v>3607.5482215520378</v>
      </c>
      <c r="K30" s="321">
        <v>34025.899999908397</v>
      </c>
      <c r="L30" s="222"/>
      <c r="M30" s="106"/>
    </row>
    <row r="31" spans="2:16" ht="15">
      <c r="B31" s="532">
        <v>1995</v>
      </c>
      <c r="C31" s="314">
        <v>9.4396988727852821E-2</v>
      </c>
      <c r="D31" s="315">
        <v>2431.6339457653139</v>
      </c>
      <c r="E31" s="316">
        <v>45.311143052488909</v>
      </c>
      <c r="F31" s="317">
        <v>555.00096311862353</v>
      </c>
      <c r="G31" s="316">
        <v>3.6443986171199996E-2</v>
      </c>
      <c r="H31" s="318">
        <v>3031.9824959225975</v>
      </c>
      <c r="I31" s="319">
        <v>295.48260000000005</v>
      </c>
      <c r="J31" s="318">
        <v>3327.4650959225974</v>
      </c>
      <c r="K31" s="321">
        <v>35249.695363860628</v>
      </c>
      <c r="L31" s="222"/>
      <c r="M31" s="106"/>
    </row>
    <row r="32" spans="2:16" ht="15">
      <c r="B32" s="532">
        <v>1996</v>
      </c>
      <c r="C32" s="314">
        <v>0.12408036099547844</v>
      </c>
      <c r="D32" s="315">
        <v>3382.4146174773405</v>
      </c>
      <c r="E32" s="316">
        <v>17.639227932752831</v>
      </c>
      <c r="F32" s="317">
        <v>608.40929841023319</v>
      </c>
      <c r="G32" s="316">
        <v>4.2610757745599998E-2</v>
      </c>
      <c r="H32" s="318">
        <v>4008.5057545780719</v>
      </c>
      <c r="I32" s="319">
        <v>403.7944</v>
      </c>
      <c r="J32" s="318">
        <v>4412.3001545780717</v>
      </c>
      <c r="K32" s="321">
        <v>35560.02028990598</v>
      </c>
      <c r="L32" s="222"/>
      <c r="M32" s="106"/>
    </row>
    <row r="33" spans="2:18" ht="15">
      <c r="B33" s="532">
        <v>1997</v>
      </c>
      <c r="C33" s="314">
        <v>0.17458561182992466</v>
      </c>
      <c r="D33" s="315">
        <v>4749.4925248988793</v>
      </c>
      <c r="E33" s="316">
        <v>8.0636832328383104E-2</v>
      </c>
      <c r="F33" s="317">
        <v>1186.3762813128551</v>
      </c>
      <c r="G33" s="316">
        <v>4.9957942363200003E-2</v>
      </c>
      <c r="H33" s="318">
        <v>5935.9994009864258</v>
      </c>
      <c r="I33" s="319">
        <v>347.87779999999998</v>
      </c>
      <c r="J33" s="318">
        <v>6283.877200986426</v>
      </c>
      <c r="K33" s="321">
        <v>35993.098945106452</v>
      </c>
      <c r="L33" s="222"/>
      <c r="M33" s="106"/>
    </row>
    <row r="34" spans="2:18" ht="15">
      <c r="B34" s="532">
        <v>1998</v>
      </c>
      <c r="C34" s="314">
        <v>0.13242121342232935</v>
      </c>
      <c r="D34" s="315">
        <v>3644.6835249731421</v>
      </c>
      <c r="E34" s="316">
        <v>2.8613677621331091</v>
      </c>
      <c r="F34" s="317">
        <v>759.72518135644793</v>
      </c>
      <c r="G34" s="316">
        <v>4.1559531537600003E-2</v>
      </c>
      <c r="H34" s="318">
        <v>4407.3116336232606</v>
      </c>
      <c r="I34" s="319">
        <v>436.56370153244205</v>
      </c>
      <c r="J34" s="318">
        <v>4843.8753351557025</v>
      </c>
      <c r="K34" s="321">
        <v>36579.300324844407</v>
      </c>
      <c r="L34" s="222"/>
      <c r="M34" s="106"/>
    </row>
    <row r="35" spans="2:18" ht="15">
      <c r="B35" s="532">
        <v>1999</v>
      </c>
      <c r="C35" s="314">
        <v>0.16606291703546622</v>
      </c>
      <c r="D35" s="315">
        <v>4571.6134623049502</v>
      </c>
      <c r="E35" s="316">
        <v>4.5223154840205809E-2</v>
      </c>
      <c r="F35" s="317">
        <v>1105.5609911946608</v>
      </c>
      <c r="G35" s="316">
        <v>4.5791033659200002E-2</v>
      </c>
      <c r="H35" s="318">
        <v>5677.2654676881102</v>
      </c>
      <c r="I35" s="319">
        <v>407.81244685360286</v>
      </c>
      <c r="J35" s="318">
        <v>6085.0779145417127</v>
      </c>
      <c r="K35" s="321">
        <v>36643.207425063578</v>
      </c>
      <c r="L35" s="222"/>
      <c r="M35" s="106"/>
    </row>
    <row r="36" spans="2:18" ht="15">
      <c r="B36" s="532">
        <v>2000</v>
      </c>
      <c r="C36" s="314">
        <v>0.15175270698275323</v>
      </c>
      <c r="D36" s="315">
        <v>4459.0307829237381</v>
      </c>
      <c r="E36" s="316">
        <v>1.4319612332891092E-2</v>
      </c>
      <c r="F36" s="317">
        <v>892.08528788940043</v>
      </c>
      <c r="G36" s="316">
        <v>4.5269220168000002E-2</v>
      </c>
      <c r="H36" s="318">
        <v>5351.1756596456389</v>
      </c>
      <c r="I36" s="319">
        <v>425.84711419954351</v>
      </c>
      <c r="J36" s="318">
        <v>5777.0227738451822</v>
      </c>
      <c r="K36" s="321">
        <v>38068.663740553529</v>
      </c>
      <c r="L36" s="222"/>
      <c r="M36" s="106"/>
    </row>
    <row r="37" spans="2:18" ht="15">
      <c r="B37" s="532">
        <v>2001</v>
      </c>
      <c r="C37" s="314">
        <v>0.18754065518535654</v>
      </c>
      <c r="D37" s="315">
        <v>5463.6864651125798</v>
      </c>
      <c r="E37" s="316">
        <v>0</v>
      </c>
      <c r="F37" s="317">
        <v>1366.5192693078925</v>
      </c>
      <c r="G37" s="316">
        <v>4.2644954260800005E-2</v>
      </c>
      <c r="H37" s="318">
        <v>6830.2483793747333</v>
      </c>
      <c r="I37" s="319">
        <v>337.24545761330285</v>
      </c>
      <c r="J37" s="318">
        <v>7167.4938369880365</v>
      </c>
      <c r="K37" s="321">
        <v>38218.347002701979</v>
      </c>
      <c r="L37" s="222"/>
      <c r="M37" s="106"/>
    </row>
    <row r="38" spans="2:18" ht="15">
      <c r="B38" s="532">
        <v>2002</v>
      </c>
      <c r="C38" s="314">
        <v>0.16282128262254014</v>
      </c>
      <c r="D38" s="315">
        <v>4656.8352553373197</v>
      </c>
      <c r="E38" s="316">
        <v>3.807564971089136E-3</v>
      </c>
      <c r="F38" s="317">
        <v>1370.5487948703023</v>
      </c>
      <c r="G38" s="316">
        <v>4.8298120774185563E-2</v>
      </c>
      <c r="H38" s="318">
        <v>6027.436155893367</v>
      </c>
      <c r="I38" s="319">
        <v>385.41692365503752</v>
      </c>
      <c r="J38" s="318">
        <v>6412.8530795484048</v>
      </c>
      <c r="K38" s="321">
        <v>39385.84057475446</v>
      </c>
      <c r="L38" s="222"/>
      <c r="M38" s="106"/>
      <c r="R38" s="221"/>
    </row>
    <row r="39" spans="2:18" ht="15">
      <c r="B39" s="532">
        <v>2003</v>
      </c>
      <c r="C39" s="314">
        <v>0.19568718014933137</v>
      </c>
      <c r="D39" s="315">
        <v>4362.0042240808361</v>
      </c>
      <c r="E39" s="316">
        <v>17.699879371130347</v>
      </c>
      <c r="F39" s="317">
        <v>3000.0086698184878</v>
      </c>
      <c r="G39" s="316">
        <v>7.0466582327774419E-2</v>
      </c>
      <c r="H39" s="318">
        <v>7379.7832398527817</v>
      </c>
      <c r="I39" s="319">
        <v>340.92294076905944</v>
      </c>
      <c r="J39" s="318">
        <v>7720.7061806218408</v>
      </c>
      <c r="K39" s="321">
        <v>39454.327946930767</v>
      </c>
      <c r="L39" s="222"/>
      <c r="M39" s="106"/>
    </row>
    <row r="40" spans="2:18" ht="15">
      <c r="B40" s="532">
        <v>2004</v>
      </c>
      <c r="C40" s="314">
        <v>0.17678263632402294</v>
      </c>
      <c r="D40" s="315">
        <v>3034.1191034534918</v>
      </c>
      <c r="E40" s="316">
        <v>21.152221067168114</v>
      </c>
      <c r="F40" s="317">
        <v>3929.0590809492478</v>
      </c>
      <c r="G40" s="316">
        <v>8.4477529773820781E-2</v>
      </c>
      <c r="H40" s="318">
        <v>6984.4148829996811</v>
      </c>
      <c r="I40" s="319">
        <v>346.02827867798715</v>
      </c>
      <c r="J40" s="318">
        <v>7330.4431616776683</v>
      </c>
      <c r="K40" s="321">
        <v>41465.854984998528</v>
      </c>
      <c r="L40" s="222"/>
      <c r="M40" s="106"/>
    </row>
    <row r="41" spans="2:18" ht="15">
      <c r="B41" s="532">
        <v>2005</v>
      </c>
      <c r="C41" s="314">
        <v>0.22535968004513848</v>
      </c>
      <c r="D41" s="315">
        <v>4026.7045867536635</v>
      </c>
      <c r="E41" s="316">
        <v>3.1151019286624928</v>
      </c>
      <c r="F41" s="317">
        <v>4979.7280270059537</v>
      </c>
      <c r="G41" s="316">
        <v>8.1815975733139201E-2</v>
      </c>
      <c r="H41" s="318">
        <v>9009.6295316640135</v>
      </c>
      <c r="I41" s="319">
        <v>331.97459870883597</v>
      </c>
      <c r="J41" s="318">
        <v>9341.6041303728489</v>
      </c>
      <c r="K41" s="321">
        <v>41451.97636286034</v>
      </c>
      <c r="L41" s="222"/>
      <c r="M41" s="106"/>
    </row>
    <row r="42" spans="2:18" ht="15">
      <c r="B42" s="532">
        <v>2006</v>
      </c>
      <c r="C42" s="314">
        <v>0.21960128291997857</v>
      </c>
      <c r="D42" s="315">
        <v>4116.5882379178447</v>
      </c>
      <c r="E42" s="316">
        <v>16.208618840293273</v>
      </c>
      <c r="F42" s="317">
        <v>4709.0254404350135</v>
      </c>
      <c r="G42" s="316">
        <v>9.2306367241862419E-2</v>
      </c>
      <c r="H42" s="318">
        <v>8841.9146035603935</v>
      </c>
      <c r="I42" s="319">
        <v>376.78699180310753</v>
      </c>
      <c r="J42" s="318">
        <v>9218.7015953635018</v>
      </c>
      <c r="K42" s="321">
        <v>41979.270215478398</v>
      </c>
      <c r="L42" s="222"/>
      <c r="M42" s="106"/>
    </row>
    <row r="43" spans="2:18" ht="15">
      <c r="B43" s="532">
        <v>2007</v>
      </c>
      <c r="C43" s="314">
        <v>0.1794638619541509</v>
      </c>
      <c r="D43" s="315">
        <v>4831.9758758161252</v>
      </c>
      <c r="E43" s="316">
        <v>0.51036893877157863</v>
      </c>
      <c r="F43" s="317">
        <v>2421.0657551626541</v>
      </c>
      <c r="G43" s="316">
        <v>9.3693633738969606E-2</v>
      </c>
      <c r="H43" s="318">
        <v>7253.6456935512897</v>
      </c>
      <c r="I43" s="319">
        <v>343.35547614373559</v>
      </c>
      <c r="J43" s="318">
        <v>7597.0011696950251</v>
      </c>
      <c r="K43" s="321">
        <v>42331.648761887744</v>
      </c>
      <c r="L43" s="222"/>
      <c r="M43" s="106"/>
    </row>
    <row r="44" spans="2:18" ht="15">
      <c r="B44" s="532">
        <v>2008</v>
      </c>
      <c r="C44" s="314">
        <v>0.21371116535552842</v>
      </c>
      <c r="D44" s="315">
        <v>4415.8066072238325</v>
      </c>
      <c r="E44" s="316">
        <v>99.35885084854867</v>
      </c>
      <c r="F44" s="317">
        <v>3997.4809020543703</v>
      </c>
      <c r="G44" s="316">
        <v>8.8422096693920399E-2</v>
      </c>
      <c r="H44" s="318">
        <v>8512.734782223446</v>
      </c>
      <c r="I44" s="319">
        <v>528.69861932145329</v>
      </c>
      <c r="J44" s="318">
        <v>9041.4334015448985</v>
      </c>
      <c r="K44" s="321">
        <v>42306.790038338113</v>
      </c>
      <c r="L44" s="222"/>
      <c r="M44" s="106"/>
    </row>
    <row r="45" spans="2:18" ht="15">
      <c r="B45" s="532">
        <v>2009</v>
      </c>
      <c r="C45" s="314">
        <v>0.16591950405774264</v>
      </c>
      <c r="D45" s="315">
        <v>3654.3968545013936</v>
      </c>
      <c r="E45" s="316">
        <v>6.9421966616982775</v>
      </c>
      <c r="F45" s="317">
        <v>2573.5749037510395</v>
      </c>
      <c r="G45" s="316">
        <v>9.304711331437801E-2</v>
      </c>
      <c r="H45" s="318">
        <v>6235.0070020274452</v>
      </c>
      <c r="I45" s="319">
        <v>744.80327669523945</v>
      </c>
      <c r="J45" s="318">
        <v>6979.8102787226844</v>
      </c>
      <c r="K45" s="321">
        <v>42067.449022108929</v>
      </c>
      <c r="L45" s="222"/>
      <c r="M45" s="106"/>
    </row>
    <row r="46" spans="2:18" ht="15">
      <c r="B46" s="532">
        <v>2010</v>
      </c>
      <c r="C46" s="314">
        <v>0.14489421612857986</v>
      </c>
      <c r="D46" s="315">
        <v>4233.4833592578561</v>
      </c>
      <c r="E46" s="316">
        <v>1.2935468691835521</v>
      </c>
      <c r="F46" s="317">
        <v>1288.4996661436003</v>
      </c>
      <c r="G46" s="316">
        <v>9.6894784899441727E-2</v>
      </c>
      <c r="H46" s="318">
        <v>5523.3734670555405</v>
      </c>
      <c r="I46" s="319">
        <v>766.88686554859987</v>
      </c>
      <c r="J46" s="318">
        <v>6290.2603326041408</v>
      </c>
      <c r="K46" s="321">
        <v>43412.777270709907</v>
      </c>
      <c r="L46" s="222"/>
      <c r="M46" s="106"/>
    </row>
    <row r="47" spans="2:18" ht="15">
      <c r="B47" s="532">
        <v>2011</v>
      </c>
      <c r="C47" s="314">
        <v>0.13463320161992715</v>
      </c>
      <c r="D47" s="315">
        <v>3510.4661213060976</v>
      </c>
      <c r="E47" s="316">
        <v>1.0385285864315632</v>
      </c>
      <c r="F47" s="317">
        <v>1527.3825554996215</v>
      </c>
      <c r="G47" s="316">
        <v>0.11071728621078084</v>
      </c>
      <c r="H47" s="318">
        <v>5038.9979226783626</v>
      </c>
      <c r="I47" s="319">
        <v>757.01320379527158</v>
      </c>
      <c r="J47" s="318">
        <v>5796.0111264736342</v>
      </c>
      <c r="K47" s="322">
        <v>43050.38472483123</v>
      </c>
      <c r="L47" s="253"/>
      <c r="M47" s="106"/>
    </row>
    <row r="48" spans="2:18" ht="15">
      <c r="B48" s="533">
        <v>2012</v>
      </c>
      <c r="C48" s="323">
        <v>0.16658402960770308</v>
      </c>
      <c r="D48" s="324">
        <v>3666.5641255378937</v>
      </c>
      <c r="E48" s="325">
        <v>2.8006267175659652</v>
      </c>
      <c r="F48" s="326">
        <v>2710.9001800957517</v>
      </c>
      <c r="G48" s="325">
        <v>0.10807388407616042</v>
      </c>
      <c r="H48" s="327">
        <v>6380.3730062352879</v>
      </c>
      <c r="I48" s="328">
        <v>750.55360015866836</v>
      </c>
      <c r="J48" s="327">
        <v>7130.9266063939558</v>
      </c>
      <c r="K48" s="329">
        <v>42806.784198863032</v>
      </c>
      <c r="L48" s="119"/>
    </row>
    <row r="49" spans="2:13" ht="15">
      <c r="B49" s="533">
        <v>2013</v>
      </c>
      <c r="C49" s="323">
        <v>0.14142221074673023</v>
      </c>
      <c r="D49" s="324">
        <v>3548.0129642064094</v>
      </c>
      <c r="E49" s="325">
        <v>3.2090302544467373</v>
      </c>
      <c r="F49" s="326">
        <v>1623.7795335593091</v>
      </c>
      <c r="G49" s="325">
        <v>0.1050238715547204</v>
      </c>
      <c r="H49" s="327">
        <v>5175.1065518917194</v>
      </c>
      <c r="I49" s="328">
        <v>748.27741174603102</v>
      </c>
      <c r="J49" s="327">
        <v>5923.3839636377506</v>
      </c>
      <c r="K49" s="329">
        <v>41884.396604758236</v>
      </c>
      <c r="L49" s="119"/>
    </row>
    <row r="50" spans="2:13" ht="15.75" thickBot="1">
      <c r="B50" s="534">
        <v>2014</v>
      </c>
      <c r="C50" s="330">
        <v>0.11945255700150104</v>
      </c>
      <c r="D50" s="331">
        <v>3005.3729266405226</v>
      </c>
      <c r="E50" s="332">
        <v>1.6400711624290212</v>
      </c>
      <c r="F50" s="333">
        <v>1221.9310949667583</v>
      </c>
      <c r="G50" s="332">
        <v>0.1050824613244562</v>
      </c>
      <c r="H50" s="334">
        <v>4229.0491752310354</v>
      </c>
      <c r="I50" s="335">
        <v>811.41051261486064</v>
      </c>
      <c r="J50" s="334">
        <v>5040.459687845896</v>
      </c>
      <c r="K50" s="336">
        <v>42196.331450506812</v>
      </c>
      <c r="L50" s="119"/>
    </row>
    <row r="51" spans="2:13" ht="15">
      <c r="B51" s="102"/>
      <c r="C51" s="119"/>
      <c r="D51" s="183"/>
      <c r="E51" s="119"/>
      <c r="F51" s="183"/>
      <c r="G51" s="183"/>
      <c r="H51" s="305"/>
      <c r="I51" s="119"/>
      <c r="J51" s="254"/>
      <c r="K51" s="119"/>
      <c r="L51" s="119"/>
      <c r="M51" s="119"/>
    </row>
    <row r="52" spans="2:13" ht="15">
      <c r="B52" s="182"/>
      <c r="C52" s="182"/>
      <c r="D52" s="182"/>
      <c r="E52" s="182"/>
      <c r="F52" s="183"/>
      <c r="G52" s="183"/>
      <c r="H52" s="255"/>
      <c r="I52" s="183"/>
      <c r="J52" s="119"/>
      <c r="K52" s="119"/>
      <c r="L52" s="119"/>
      <c r="M52" s="119"/>
    </row>
    <row r="53" spans="2:13" ht="15">
      <c r="B53" s="179"/>
      <c r="C53" s="105"/>
      <c r="D53" s="105"/>
      <c r="E53" s="105"/>
      <c r="F53" s="105"/>
      <c r="G53" s="105"/>
      <c r="H53" s="214"/>
      <c r="I53" s="105"/>
      <c r="J53" s="119"/>
      <c r="K53" s="119"/>
      <c r="L53" s="119"/>
      <c r="M53" s="119"/>
    </row>
    <row r="54" spans="2:13" ht="15">
      <c r="B54" s="179"/>
      <c r="C54" s="105"/>
      <c r="D54" s="105"/>
      <c r="E54" s="105"/>
      <c r="F54" s="105"/>
      <c r="G54" s="105"/>
      <c r="H54" s="214"/>
      <c r="I54" s="105"/>
      <c r="J54" s="119"/>
      <c r="K54" s="119"/>
      <c r="L54" s="119"/>
      <c r="M54" s="119"/>
    </row>
    <row r="55" spans="2:13" ht="15">
      <c r="B55" s="179"/>
      <c r="C55" s="105"/>
      <c r="D55" s="105"/>
      <c r="E55" s="105"/>
      <c r="F55" s="105"/>
      <c r="G55" s="105"/>
      <c r="H55" s="214"/>
      <c r="I55" s="105"/>
      <c r="J55" s="119"/>
      <c r="K55" s="119"/>
      <c r="L55" s="119"/>
      <c r="M55" s="119"/>
    </row>
    <row r="56" spans="2:13" ht="15">
      <c r="B56" s="179"/>
      <c r="C56" s="105"/>
      <c r="D56" s="105"/>
      <c r="E56" s="105"/>
      <c r="F56" s="105"/>
      <c r="G56" s="105"/>
      <c r="H56" s="214"/>
      <c r="I56" s="105"/>
      <c r="J56" s="119"/>
      <c r="K56" s="119"/>
    </row>
    <row r="57" spans="2:13" ht="15">
      <c r="B57" s="179"/>
      <c r="C57" s="105"/>
      <c r="D57" s="105"/>
      <c r="E57" s="105"/>
      <c r="F57" s="105"/>
      <c r="G57" s="105"/>
      <c r="H57" s="214"/>
      <c r="I57" s="105"/>
      <c r="J57" s="119"/>
      <c r="K57" s="119"/>
    </row>
    <row r="58" spans="2:13" ht="15">
      <c r="B58" s="179"/>
      <c r="C58" s="105"/>
      <c r="D58" s="105"/>
      <c r="E58" s="105"/>
      <c r="F58" s="105"/>
      <c r="G58" s="105"/>
      <c r="H58" s="214"/>
      <c r="I58" s="105"/>
      <c r="J58" s="119"/>
      <c r="K58" s="119"/>
    </row>
    <row r="59" spans="2:13" ht="15">
      <c r="B59" s="179"/>
      <c r="C59" s="105"/>
      <c r="D59" s="105"/>
      <c r="E59" s="105"/>
      <c r="F59" s="105"/>
      <c r="G59" s="105"/>
      <c r="H59" s="214"/>
      <c r="I59" s="105"/>
      <c r="J59" s="119"/>
      <c r="K59" s="119"/>
    </row>
    <row r="60" spans="2:13" ht="15">
      <c r="B60" s="179"/>
      <c r="C60" s="105"/>
      <c r="D60" s="105"/>
      <c r="E60" s="105"/>
      <c r="F60" s="105"/>
      <c r="G60" s="105"/>
      <c r="H60" s="214"/>
      <c r="I60" s="105"/>
      <c r="J60" s="119"/>
      <c r="K60" s="119"/>
    </row>
    <row r="61" spans="2:13" ht="15">
      <c r="B61" s="179"/>
      <c r="C61" s="105"/>
      <c r="D61" s="105"/>
      <c r="E61" s="105"/>
      <c r="F61" s="105"/>
      <c r="G61" s="105"/>
      <c r="H61" s="214"/>
      <c r="I61" s="105"/>
      <c r="J61" s="119"/>
      <c r="K61" s="119"/>
    </row>
    <row r="62" spans="2:13" ht="15">
      <c r="B62" s="179"/>
      <c r="C62" s="105"/>
      <c r="D62" s="105"/>
      <c r="E62" s="105"/>
      <c r="F62" s="105"/>
      <c r="G62" s="105"/>
      <c r="H62" s="214"/>
      <c r="I62" s="105"/>
      <c r="J62" s="119"/>
      <c r="K62" s="119"/>
    </row>
    <row r="63" spans="2:13" ht="15">
      <c r="B63" s="179"/>
      <c r="C63" s="105"/>
      <c r="D63" s="105"/>
      <c r="E63" s="105"/>
      <c r="F63" s="105"/>
      <c r="G63" s="105"/>
      <c r="H63" s="214"/>
      <c r="I63" s="105"/>
      <c r="J63" s="119"/>
      <c r="K63" s="119"/>
    </row>
    <row r="64" spans="2:13" ht="15">
      <c r="B64" s="179"/>
      <c r="C64" s="105"/>
      <c r="D64" s="105"/>
      <c r="E64" s="105"/>
      <c r="F64" s="105"/>
      <c r="G64" s="105"/>
      <c r="H64" s="214"/>
      <c r="I64" s="105"/>
      <c r="J64" s="119"/>
      <c r="K64" s="119"/>
    </row>
    <row r="65" spans="2:11" ht="15">
      <c r="B65" s="179"/>
      <c r="C65" s="105"/>
      <c r="D65" s="105"/>
      <c r="E65" s="105"/>
      <c r="F65" s="105"/>
      <c r="G65" s="105"/>
      <c r="H65" s="214"/>
      <c r="I65" s="105"/>
      <c r="J65" s="119"/>
      <c r="K65" s="119"/>
    </row>
    <row r="66" spans="2:11" ht="15">
      <c r="B66" s="179"/>
      <c r="C66" s="105"/>
      <c r="D66" s="105"/>
      <c r="E66" s="105"/>
      <c r="F66" s="105"/>
      <c r="G66" s="105"/>
      <c r="H66" s="214"/>
      <c r="I66" s="105"/>
      <c r="J66" s="119"/>
      <c r="K66" s="119"/>
    </row>
    <row r="67" spans="2:11" ht="15">
      <c r="B67" s="179"/>
      <c r="C67" s="105"/>
      <c r="D67" s="105"/>
      <c r="E67" s="105"/>
      <c r="F67" s="105"/>
      <c r="G67" s="105"/>
      <c r="H67" s="214"/>
      <c r="I67" s="105"/>
      <c r="J67" s="119"/>
      <c r="K67" s="119"/>
    </row>
    <row r="68" spans="2:11" ht="15">
      <c r="B68" s="179"/>
      <c r="C68" s="105"/>
      <c r="D68" s="105"/>
      <c r="E68" s="105"/>
      <c r="F68" s="105"/>
      <c r="G68" s="105"/>
      <c r="H68" s="214"/>
      <c r="I68" s="105"/>
      <c r="J68" s="119"/>
      <c r="K68" s="119"/>
    </row>
    <row r="69" spans="2:11" ht="15">
      <c r="B69" s="179"/>
      <c r="C69" s="105"/>
      <c r="D69" s="105"/>
      <c r="E69" s="105"/>
      <c r="F69" s="105"/>
      <c r="G69" s="105"/>
      <c r="H69" s="214"/>
      <c r="I69" s="105"/>
      <c r="J69" s="119"/>
      <c r="K69" s="119"/>
    </row>
    <row r="70" spans="2:11" ht="15">
      <c r="B70" s="179"/>
      <c r="C70" s="105"/>
      <c r="D70" s="105"/>
      <c r="E70" s="105"/>
      <c r="F70" s="105"/>
      <c r="G70" s="105"/>
      <c r="H70" s="214"/>
      <c r="I70" s="105"/>
      <c r="J70" s="119"/>
      <c r="K70" s="119"/>
    </row>
    <row r="71" spans="2:11" ht="15">
      <c r="B71" s="179"/>
      <c r="C71" s="105"/>
      <c r="D71" s="105"/>
      <c r="E71" s="105"/>
      <c r="F71" s="105"/>
      <c r="G71" s="105"/>
      <c r="H71" s="214"/>
      <c r="I71" s="105"/>
      <c r="J71" s="119"/>
      <c r="K71" s="119"/>
    </row>
    <row r="72" spans="2:11" ht="15">
      <c r="B72" s="179"/>
      <c r="C72" s="105"/>
      <c r="D72" s="105"/>
      <c r="E72" s="105"/>
      <c r="F72" s="105"/>
      <c r="G72" s="105"/>
      <c r="H72" s="214"/>
      <c r="I72" s="105"/>
      <c r="J72" s="119"/>
      <c r="K72" s="119"/>
    </row>
    <row r="73" spans="2:11" ht="15">
      <c r="B73" s="179"/>
      <c r="C73" s="105"/>
      <c r="D73" s="105"/>
      <c r="E73" s="105"/>
      <c r="F73" s="105"/>
      <c r="G73" s="105"/>
      <c r="H73" s="214"/>
      <c r="I73" s="105"/>
      <c r="J73" s="119"/>
      <c r="K73" s="119"/>
    </row>
    <row r="74" spans="2:11" ht="15">
      <c r="B74" s="179"/>
      <c r="C74" s="105"/>
      <c r="D74" s="105"/>
      <c r="E74" s="105"/>
      <c r="F74" s="105"/>
      <c r="G74" s="105"/>
      <c r="H74" s="214"/>
      <c r="I74" s="105"/>
      <c r="J74" s="119"/>
      <c r="K74" s="119"/>
    </row>
    <row r="75" spans="2:11" ht="15">
      <c r="B75" s="179"/>
      <c r="C75" s="105"/>
      <c r="D75" s="105"/>
      <c r="E75" s="105"/>
      <c r="F75" s="105"/>
      <c r="G75" s="105"/>
      <c r="H75" s="214"/>
      <c r="I75" s="105"/>
      <c r="J75" s="119"/>
      <c r="K75" s="119"/>
    </row>
    <row r="76" spans="2:11" ht="15">
      <c r="B76" s="179"/>
      <c r="C76" s="105"/>
      <c r="D76" s="105"/>
      <c r="E76" s="105"/>
      <c r="F76" s="105"/>
      <c r="G76" s="105"/>
      <c r="H76" s="214"/>
      <c r="I76" s="105"/>
      <c r="J76" s="119"/>
      <c r="K76" s="119"/>
    </row>
    <row r="77" spans="2:11" ht="15">
      <c r="B77" s="179"/>
      <c r="C77" s="105"/>
      <c r="D77" s="105"/>
      <c r="E77" s="105"/>
      <c r="F77" s="105"/>
      <c r="G77" s="105"/>
      <c r="H77" s="214"/>
      <c r="I77" s="105"/>
      <c r="J77" s="119"/>
      <c r="K77" s="119"/>
    </row>
    <row r="78" spans="2:11" ht="15">
      <c r="B78" s="179"/>
      <c r="C78" s="105"/>
      <c r="D78" s="105"/>
      <c r="E78" s="105"/>
      <c r="F78" s="105"/>
      <c r="G78" s="105"/>
      <c r="H78" s="214"/>
      <c r="I78" s="105"/>
      <c r="J78" s="119"/>
      <c r="K78" s="119"/>
    </row>
    <row r="79" spans="2:11" ht="15">
      <c r="B79" s="179"/>
      <c r="C79" s="105"/>
      <c r="D79" s="105"/>
      <c r="E79" s="105"/>
      <c r="F79" s="105"/>
      <c r="G79" s="105"/>
      <c r="H79" s="214"/>
      <c r="I79" s="105"/>
      <c r="J79" s="119"/>
      <c r="K79" s="119"/>
    </row>
    <row r="80" spans="2:11" ht="15">
      <c r="B80" s="179"/>
      <c r="C80" s="105"/>
      <c r="D80" s="105"/>
      <c r="E80" s="105"/>
      <c r="F80" s="105"/>
      <c r="G80" s="105"/>
      <c r="H80" s="214"/>
      <c r="I80" s="105"/>
      <c r="J80" s="119"/>
      <c r="K80" s="119"/>
    </row>
    <row r="81" spans="2:11" ht="15">
      <c r="B81" s="179"/>
      <c r="C81" s="105"/>
      <c r="D81" s="105"/>
      <c r="E81" s="105"/>
      <c r="F81" s="105"/>
      <c r="G81" s="105"/>
      <c r="H81" s="214"/>
      <c r="I81" s="105"/>
      <c r="J81" s="119"/>
      <c r="K81" s="119"/>
    </row>
    <row r="82" spans="2:11" ht="15">
      <c r="B82" s="179"/>
      <c r="C82" s="105"/>
      <c r="D82" s="105"/>
      <c r="E82" s="105"/>
      <c r="F82" s="105"/>
      <c r="G82" s="105"/>
      <c r="H82" s="214"/>
      <c r="I82" s="105"/>
      <c r="J82" s="119"/>
      <c r="K82" s="119"/>
    </row>
    <row r="83" spans="2:11" ht="15">
      <c r="B83" s="179"/>
      <c r="C83" s="105"/>
      <c r="D83" s="105"/>
      <c r="E83" s="105"/>
      <c r="F83" s="105"/>
      <c r="G83" s="105"/>
      <c r="H83" s="214"/>
      <c r="I83" s="105"/>
      <c r="J83" s="119"/>
      <c r="K83" s="119"/>
    </row>
    <row r="84" spans="2:11" ht="15">
      <c r="B84" s="179"/>
      <c r="C84" s="105"/>
      <c r="D84" s="105"/>
      <c r="E84" s="105"/>
      <c r="F84" s="105"/>
      <c r="G84" s="105"/>
      <c r="H84" s="214"/>
      <c r="I84" s="105"/>
      <c r="J84" s="119"/>
      <c r="K84" s="119"/>
    </row>
    <row r="85" spans="2:11" ht="15">
      <c r="B85" s="179"/>
      <c r="C85" s="105"/>
      <c r="D85" s="105"/>
      <c r="E85" s="105"/>
      <c r="F85" s="105"/>
      <c r="G85" s="105"/>
      <c r="H85" s="214"/>
      <c r="I85" s="105"/>
      <c r="J85" s="119"/>
      <c r="K85" s="119"/>
    </row>
    <row r="86" spans="2:11" ht="15">
      <c r="B86" s="179"/>
      <c r="C86" s="105"/>
      <c r="D86" s="105"/>
      <c r="E86" s="105"/>
      <c r="F86" s="105"/>
      <c r="G86" s="105"/>
      <c r="H86" s="214"/>
      <c r="I86" s="105"/>
      <c r="J86" s="119"/>
      <c r="K86" s="119"/>
    </row>
    <row r="87" spans="2:11" ht="15">
      <c r="B87" s="179"/>
      <c r="C87" s="105"/>
      <c r="D87" s="105"/>
      <c r="E87" s="105"/>
      <c r="F87" s="105"/>
      <c r="G87" s="105"/>
      <c r="H87" s="214"/>
      <c r="I87" s="105"/>
      <c r="J87" s="119"/>
      <c r="K87" s="119"/>
    </row>
    <row r="88" spans="2:11" ht="15">
      <c r="B88" s="179"/>
      <c r="C88" s="105"/>
      <c r="D88" s="105"/>
      <c r="E88" s="105"/>
      <c r="F88" s="105"/>
      <c r="G88" s="105"/>
      <c r="H88" s="214"/>
      <c r="I88" s="105"/>
      <c r="J88" s="119"/>
      <c r="K88" s="119"/>
    </row>
    <row r="89" spans="2:11" ht="15">
      <c r="B89" s="179"/>
      <c r="C89" s="105"/>
      <c r="D89" s="105"/>
      <c r="E89" s="105"/>
      <c r="F89" s="105"/>
      <c r="G89" s="105"/>
      <c r="H89" s="214"/>
      <c r="I89" s="105"/>
      <c r="J89" s="119"/>
      <c r="K89" s="119"/>
    </row>
    <row r="90" spans="2:11" ht="15">
      <c r="B90" s="179"/>
      <c r="C90" s="105"/>
      <c r="D90" s="105"/>
      <c r="E90" s="105"/>
      <c r="F90" s="105"/>
      <c r="G90" s="105"/>
      <c r="H90" s="214"/>
      <c r="I90" s="105"/>
      <c r="J90" s="119"/>
      <c r="K90" s="119"/>
    </row>
    <row r="91" spans="2:11" ht="15">
      <c r="B91" s="179"/>
      <c r="C91" s="105"/>
      <c r="D91" s="105"/>
      <c r="E91" s="105"/>
      <c r="F91" s="105"/>
      <c r="G91" s="105"/>
      <c r="H91" s="214"/>
      <c r="I91" s="105"/>
      <c r="J91" s="119"/>
      <c r="K91" s="119"/>
    </row>
    <row r="92" spans="2:11" ht="15">
      <c r="B92" s="179"/>
      <c r="C92" s="105"/>
      <c r="D92" s="105"/>
      <c r="E92" s="105"/>
      <c r="F92" s="105"/>
      <c r="G92" s="105"/>
      <c r="H92" s="214"/>
      <c r="I92" s="105"/>
      <c r="J92" s="119"/>
      <c r="K92" s="119"/>
    </row>
    <row r="93" spans="2:11" ht="15">
      <c r="B93" s="179"/>
      <c r="C93" s="105"/>
      <c r="D93" s="105"/>
      <c r="E93" s="105"/>
      <c r="F93" s="105"/>
      <c r="G93" s="105"/>
      <c r="H93" s="214"/>
      <c r="I93" s="105"/>
      <c r="J93" s="119"/>
      <c r="K93" s="119"/>
    </row>
    <row r="94" spans="2:11" ht="15">
      <c r="B94" s="179"/>
      <c r="C94" s="105"/>
      <c r="D94" s="105"/>
      <c r="E94" s="105"/>
      <c r="F94" s="105"/>
      <c r="G94" s="105"/>
      <c r="H94" s="214"/>
      <c r="I94" s="105"/>
      <c r="J94" s="119"/>
      <c r="K94" s="119"/>
    </row>
    <row r="95" spans="2:11" ht="15">
      <c r="B95" s="179"/>
      <c r="C95" s="105"/>
      <c r="D95" s="105"/>
      <c r="E95" s="105"/>
      <c r="F95" s="105"/>
      <c r="G95" s="105"/>
      <c r="H95" s="214"/>
      <c r="I95" s="105"/>
      <c r="J95" s="119"/>
      <c r="K95" s="119"/>
    </row>
    <row r="96" spans="2:11" ht="15">
      <c r="B96" s="179"/>
      <c r="C96" s="105"/>
      <c r="D96" s="105"/>
      <c r="E96" s="105"/>
      <c r="F96" s="105"/>
      <c r="G96" s="105"/>
      <c r="H96" s="214"/>
      <c r="I96" s="105"/>
      <c r="J96" s="119"/>
      <c r="K96" s="119"/>
    </row>
    <row r="97" spans="2:11" ht="15">
      <c r="B97" s="179"/>
      <c r="C97" s="105"/>
      <c r="D97" s="105"/>
      <c r="E97" s="105"/>
      <c r="F97" s="105"/>
      <c r="G97" s="105"/>
      <c r="H97" s="214"/>
      <c r="I97" s="105"/>
      <c r="J97" s="119"/>
      <c r="K97" s="119"/>
    </row>
    <row r="98" spans="2:11" ht="15">
      <c r="B98" s="179"/>
      <c r="C98" s="105"/>
      <c r="D98" s="105"/>
      <c r="E98" s="105"/>
      <c r="F98" s="105"/>
      <c r="G98" s="105"/>
      <c r="H98" s="214"/>
      <c r="I98" s="105"/>
      <c r="J98" s="119"/>
      <c r="K98" s="119"/>
    </row>
    <row r="99" spans="2:11">
      <c r="B99" s="66"/>
      <c r="C99" s="261"/>
      <c r="D99" s="261"/>
      <c r="E99" s="261"/>
      <c r="F99" s="261"/>
    </row>
    <row r="101" spans="2:11">
      <c r="C101" s="263"/>
    </row>
  </sheetData>
  <pageMargins left="0.74803149606299213" right="0.74803149606299213" top="0.98425196850393704" bottom="0.98425196850393704" header="0.51181102362204722" footer="0.51181102362204722"/>
  <pageSetup paperSize="8" scale="4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Glossary</vt:lpstr>
      <vt:lpstr>Contents</vt:lpstr>
      <vt:lpstr>Scope 1 Stationary fuels</vt:lpstr>
      <vt:lpstr>Scope 1 Uncertainties</vt:lpstr>
      <vt:lpstr>Scope 1 Transport fuels</vt:lpstr>
      <vt:lpstr>Scope 1 Transport by distance </vt:lpstr>
      <vt:lpstr>Scope 1 Taxi and rental cars</vt:lpstr>
      <vt:lpstr>Scope 1 Refrigerants</vt:lpstr>
      <vt:lpstr>Scope 2 Electricity</vt:lpstr>
      <vt:lpstr>Scope 3 T &amp; D losses</vt:lpstr>
      <vt:lpstr>Scope 3 Air travel</vt:lpstr>
      <vt:lpstr>Scope 3 Waste to landfill</vt:lpstr>
      <vt:lpstr>Calorific values for EFs </vt:lpstr>
      <vt:lpstr>EECA_Average by engine size</vt:lpstr>
    </vt:vector>
  </TitlesOfParts>
  <Company>Ministry for the Environment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2012 - Emission factors 2012 calendar year - INTERNAL COPY</dc:title>
  <dc:subject>Blank Template with doc ID footer</dc:subject>
  <dc:creator>Peter Lee</dc:creator>
  <cp:lastModifiedBy>Zinal Bhadra</cp:lastModifiedBy>
  <cp:lastPrinted>2015-01-15T01:20:49Z</cp:lastPrinted>
  <dcterms:created xsi:type="dcterms:W3CDTF">2005-06-14T04:15:23Z</dcterms:created>
  <dcterms:modified xsi:type="dcterms:W3CDTF">2017-01-11T21:15:44Z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-1833452863</vt:i4>
  </property>
  <property fmtid="{D5CDD505-2E9C-101B-9397-08002B2CF9AE}" pid="3" name="_EmailSubject">
    <vt:lpwstr>For stats update</vt:lpwstr>
  </property>
  <property fmtid="{D5CDD505-2E9C-101B-9397-08002B2CF9AE}" pid="4" name="_AuthorEmail">
    <vt:lpwstr>Peter.Lee@mfe.govt.nz</vt:lpwstr>
  </property>
  <property fmtid="{D5CDD505-2E9C-101B-9397-08002B2CF9AE}" pid="5" name="_AuthorEmailDisplayName">
    <vt:lpwstr>Peter Lee</vt:lpwstr>
  </property>
  <property fmtid="{D5CDD505-2E9C-101B-9397-08002B2CF9AE}" pid="6" name="Name">
    <vt:lpwstr>000001563523</vt:lpwstr>
  </property>
  <property fmtid="{D5CDD505-2E9C-101B-9397-08002B2CF9AE}" pid="7" name="DisplayName">
    <vt:lpwstr>03 - NZ guidance for voluntary corporate GHG reporting</vt:lpwstr>
  </property>
  <property fmtid="{D5CDD505-2E9C-101B-9397-08002B2CF9AE}" pid="8" name="Class">
    <vt:lpwstr>PD/PD_CC/PD_CC_Twelve/PD_CC_Twelve_Five/PD_CC_Twelve_Five_Three</vt:lpwstr>
  </property>
  <property fmtid="{D5CDD505-2E9C-101B-9397-08002B2CF9AE}" pid="9" name="ClassComments">
    <vt:lpwstr/>
  </property>
  <property fmtid="{D5CDD505-2E9C-101B-9397-08002B2CF9AE}" pid="10" name="AddedBy">
    <vt:lpwstr>LeeP</vt:lpwstr>
  </property>
  <property fmtid="{D5CDD505-2E9C-101B-9397-08002B2CF9AE}" pid="11" name="DateAdded">
    <vt:filetime>2014-03-27T23:00:39Z</vt:filetime>
  </property>
  <property fmtid="{D5CDD505-2E9C-101B-9397-08002B2CF9AE}" pid="12" name="FirstAddedBy">
    <vt:lpwstr>LeeP</vt:lpwstr>
  </property>
  <property fmtid="{D5CDD505-2E9C-101B-9397-08002B2CF9AE}" pid="13" name="DateFirstAdded">
    <vt:filetime>2014-03-27T20:26:59Z</vt:filetime>
  </property>
  <property fmtid="{D5CDD505-2E9C-101B-9397-08002B2CF9AE}" pid="14" name="LastModifiedBy">
    <vt:lpwstr>LeeP</vt:lpwstr>
  </property>
  <property fmtid="{D5CDD505-2E9C-101B-9397-08002B2CF9AE}" pid="15" name="DateLastModified">
    <vt:filetime>2014-03-27T23:00:39Z</vt:filetime>
  </property>
  <property fmtid="{D5CDD505-2E9C-101B-9397-08002B2CF9AE}" pid="16" name="IsCheckedOut">
    <vt:bool>false</vt:bool>
  </property>
  <property fmtid="{D5CDD505-2E9C-101B-9397-08002B2CF9AE}" pid="17" name="CheckedOutBy">
    <vt:lpwstr/>
  </property>
  <property fmtid="{D5CDD505-2E9C-101B-9397-08002B2CF9AE}" pid="18" name="CheckOutComment">
    <vt:lpwstr/>
  </property>
  <property fmtid="{D5CDD505-2E9C-101B-9397-08002B2CF9AE}" pid="19" name="CheckOutDate">
    <vt:filetime>1899-12-29T11:00:00Z</vt:filetime>
  </property>
  <property fmtid="{D5CDD505-2E9C-101B-9397-08002B2CF9AE}" pid="20" name="VersionStatus">
    <vt:i4>3</vt:i4>
  </property>
  <property fmtid="{D5CDD505-2E9C-101B-9397-08002B2CF9AE}" pid="21" name="ProtectMode">
    <vt:i4>4194336</vt:i4>
  </property>
  <property fmtid="{D5CDD505-2E9C-101B-9397-08002B2CF9AE}" pid="22" name="IndexMode">
    <vt:i4>0</vt:i4>
  </property>
  <property fmtid="{D5CDD505-2E9C-101B-9397-08002B2CF9AE}" pid="23" name="MaxVersionsOnline">
    <vt:i4>0</vt:i4>
  </property>
  <property fmtid="{D5CDD505-2E9C-101B-9397-08002B2CF9AE}" pid="24" name="Version">
    <vt:lpwstr>3.0</vt:lpwstr>
  </property>
  <property fmtid="{D5CDD505-2E9C-101B-9397-08002B2CF9AE}" pid="25" name="Versions">
    <vt:lpwstr>1.0 2.0 3.0</vt:lpwstr>
  </property>
  <property fmtid="{D5CDD505-2E9C-101B-9397-08002B2CF9AE}" pid="26" name="ContentVersion">
    <vt:lpwstr>3.0</vt:lpwstr>
  </property>
  <property fmtid="{D5CDD505-2E9C-101B-9397-08002B2CF9AE}" pid="27" name="ContentType">
    <vt:i4>0</vt:i4>
  </property>
  <property fmtid="{D5CDD505-2E9C-101B-9397-08002B2CF9AE}" pid="28" name="ContentSize">
    <vt:i4>168552</vt:i4>
  </property>
  <property fmtid="{D5CDD505-2E9C-101B-9397-08002B2CF9AE}" pid="29" name="ContentFormats">
    <vt:lpwstr>XLSX</vt:lpwstr>
  </property>
  <property fmtid="{D5CDD505-2E9C-101B-9397-08002B2CF9AE}" pid="30" name="LocaleID">
    <vt:i4>0</vt:i4>
  </property>
  <property fmtid="{D5CDD505-2E9C-101B-9397-08002B2CF9AE}" pid="31" name="RequiredSignatures">
    <vt:lpwstr/>
  </property>
  <property fmtid="{D5CDD505-2E9C-101B-9397-08002B2CF9AE}" pid="32" name="SignaturesRequired">
    <vt:lpwstr/>
  </property>
  <property fmtid="{D5CDD505-2E9C-101B-9397-08002B2CF9AE}" pid="33" name="Signatures">
    <vt:lpwstr/>
  </property>
  <property fmtid="{D5CDD505-2E9C-101B-9397-08002B2CF9AE}" pid="34" name="DateAvailable">
    <vt:filetime>1899-12-29T11:00:00Z</vt:filetime>
  </property>
  <property fmtid="{D5CDD505-2E9C-101B-9397-08002B2CF9AE}" pid="35" name="DateExpires">
    <vt:filetime>1899-12-29T11:00:00Z</vt:filetime>
  </property>
  <property fmtid="{D5CDD505-2E9C-101B-9397-08002B2CF9AE}" pid="36" name="RelativeDateExpires">
    <vt:lpwstr>Never</vt:lpwstr>
  </property>
  <property fmtid="{D5CDD505-2E9C-101B-9397-08002B2CF9AE}" pid="37" name="Parents">
    <vt:lpwstr>3a757911a12560a56db68a2e093e6175</vt:lpwstr>
  </property>
  <property fmtid="{D5CDD505-2E9C-101B-9397-08002B2CF9AE}" pid="38" name="Children">
    <vt:lpwstr/>
  </property>
  <property fmtid="{D5CDD505-2E9C-101B-9397-08002B2CF9AE}" pid="39" name="Master">
    <vt:lpwstr/>
  </property>
  <property fmtid="{D5CDD505-2E9C-101B-9397-08002B2CF9AE}" pid="40" name="Slaves">
    <vt:lpwstr/>
  </property>
  <property fmtid="{D5CDD505-2E9C-101B-9397-08002B2CF9AE}" pid="41" name="PublishPaths">
    <vt:lpwstr/>
  </property>
  <property fmtid="{D5CDD505-2E9C-101B-9397-08002B2CF9AE}" pid="42" name="SeeAlso">
    <vt:lpwstr/>
  </property>
  <property fmtid="{D5CDD505-2E9C-101B-9397-08002B2CF9AE}" pid="43" name="Folders">
    <vt:lpwstr/>
  </property>
  <property fmtid="{D5CDD505-2E9C-101B-9397-08002B2CF9AE}" pid="44" name="MetaPath">
    <vt:lpwstr>\PD\PD_CC\PD_CC_Twelve\PD_CC_Twelve_Five\PD_CC_Twelve_Five_Three</vt:lpwstr>
  </property>
  <property fmtid="{D5CDD505-2E9C-101B-9397-08002B2CF9AE}" pid="45" name="ContentPath">
    <vt:lpwstr>\PD\PD_CC\PD_CC_Twelve\PD_CC_Twelve_Five\PD_CC_Twelve_Five_Three</vt:lpwstr>
  </property>
  <property fmtid="{D5CDD505-2E9C-101B-9397-08002B2CF9AE}" pid="46" name="ArchiveMetaPath">
    <vt:lpwstr>\PD\PD_CC\PD_CC_Twelve\PD_CC_Twelve_Five\PD_CC_Twelve_Five_Three</vt:lpwstr>
  </property>
  <property fmtid="{D5CDD505-2E9C-101B-9397-08002B2CF9AE}" pid="47" name="ArchiveContentPath">
    <vt:lpwstr>\PD\PD_CC\PD_CC_Twelve\PD_CC_Twelve_Five\PD_CC_Twelve_Five_Three</vt:lpwstr>
  </property>
  <property fmtid="{D5CDD505-2E9C-101B-9397-08002B2CF9AE}" pid="48" name="ContentVPath">
    <vt:lpwstr>/PD/PD_CC/PD_CC_Twelve/PD_CC_Twelve_Five/PD_CC_Twelve_Five_Three</vt:lpwstr>
  </property>
  <property fmtid="{D5CDD505-2E9C-101B-9397-08002B2CF9AE}" pid="49" name="Icon">
    <vt:lpwstr/>
  </property>
  <property fmtid="{D5CDD505-2E9C-101B-9397-08002B2CF9AE}" pid="50" name="DefaultContent">
    <vt:lpwstr/>
  </property>
  <property fmtid="{D5CDD505-2E9C-101B-9397-08002B2CF9AE}" pid="51" name="DefaultFormat">
    <vt:lpwstr>XLSX</vt:lpwstr>
  </property>
  <property fmtid="{D5CDD505-2E9C-101B-9397-08002B2CF9AE}" pid="52" name="DefaultForm">
    <vt:lpwstr/>
  </property>
  <property fmtid="{D5CDD505-2E9C-101B-9397-08002B2CF9AE}" pid="53" name="DefaultUIHandler">
    <vt:lpwstr/>
  </property>
  <property fmtid="{D5CDD505-2E9C-101B-9397-08002B2CF9AE}" pid="54" name="Abstract">
    <vt:bool>false</vt:bool>
  </property>
  <property fmtid="{D5CDD505-2E9C-101B-9397-08002B2CF9AE}" pid="55" name="PossibleSuperiors">
    <vt:lpwstr>PD_CC_Twelve_Five</vt:lpwstr>
  </property>
  <property fmtid="{D5CDD505-2E9C-101B-9397-08002B2CF9AE}" pid="56" name="HelpFileContext">
    <vt:i4>0</vt:i4>
  </property>
  <property fmtid="{D5CDD505-2E9C-101B-9397-08002B2CF9AE}" pid="57" name="HelpFileName">
    <vt:lpwstr/>
  </property>
  <property fmtid="{D5CDD505-2E9C-101B-9397-08002B2CF9AE}" pid="58" name="Description">
    <vt:lpwstr/>
  </property>
  <property fmtid="{D5CDD505-2E9C-101B-9397-08002B2CF9AE}" pid="59" name="Doctype">
    <vt:lpwstr>Other</vt:lpwstr>
  </property>
  <property fmtid="{D5CDD505-2E9C-101B-9397-08002B2CF9AE}" pid="60" name="To">
    <vt:lpwstr/>
  </property>
  <property fmtid="{D5CDD505-2E9C-101B-9397-08002B2CF9AE}" pid="61" name="From">
    <vt:lpwstr/>
  </property>
  <property fmtid="{D5CDD505-2E9C-101B-9397-08002B2CF9AE}" pid="62" name="Sent_Received">
    <vt:filetime>1899-12-29T11:00:00Z</vt:filetime>
  </property>
  <property fmtid="{D5CDD505-2E9C-101B-9397-08002B2CF9AE}" pid="63" name="Status">
    <vt:lpwstr>Draft</vt:lpwstr>
  </property>
  <property fmtid="{D5CDD505-2E9C-101B-9397-08002B2CF9AE}" pid="64" name="ContractNumber">
    <vt:lpwstr/>
  </property>
  <property fmtid="{D5CDD505-2E9C-101B-9397-08002B2CF9AE}" pid="65" name="Year">
    <vt:lpwstr>2013 - 2014</vt:lpwstr>
  </property>
  <property fmtid="{D5CDD505-2E9C-101B-9397-08002B2CF9AE}" pid="66" name="adspath">
    <vt:lpwstr>Amphora://EDRMS1/PD/PD_CC/PD_CC_Twelve/PD_CC_Twelve_Five/PD_CC_Twelve_Five_Three/000001563523</vt:lpwstr>
  </property>
  <property fmtid="{D5CDD505-2E9C-101B-9397-08002B2CF9AE}" pid="67" name="_NewReviewCycle">
    <vt:lpwstr/>
  </property>
  <property fmtid="{D5CDD505-2E9C-101B-9397-08002B2CF9AE}" pid="68" name="_PreviousAdHocReviewCycleID">
    <vt:i4>-1833452863</vt:i4>
  </property>
  <property fmtid="{D5CDD505-2E9C-101B-9397-08002B2CF9AE}" pid="69" name="_ReviewingToolsShownOnce">
    <vt:lpwstr/>
  </property>
</Properties>
</file>