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codeName="ThisWorkbook"/>
  <mc:AlternateContent xmlns:mc="http://schemas.openxmlformats.org/markup-compatibility/2006">
    <mc:Choice Requires="x15">
      <x15ac:absPath xmlns:x15ac="http://schemas.microsoft.com/office/spreadsheetml/2010/11/ac" url="https://ministryforenvironment.sharepoint.com/sites/ECM-Pol-ETS/Shared Documents/04 - NZ Emissions Trading Scheme (NZ ETS)_5121823/11 Technical regulations and other policy implementation_5122012/01 ETS Unit _ Technical Regulations_5124456/02 ETS Sectors_5124281/06 Waste_5131346/02 Analysis_6971009/"/>
    </mc:Choice>
  </mc:AlternateContent>
  <xr:revisionPtr revIDLastSave="0" documentId="8_{F928A9F9-AD21-46CE-BB3B-3D0C9ECF4C56}" xr6:coauthVersionLast="47" xr6:coauthVersionMax="47" xr10:uidLastSave="{00000000-0000-0000-0000-000000000000}"/>
  <workbookProtection workbookAlgorithmName="SHA-512" workbookHashValue="t1DcYTGcG8GiOOTNYcSSeFgRz9U2qcinAif9hWdWa5fFDCI81IlG2st/cM9eNMgObAFedIU9JLFwSOBOAbULCA==" workbookSaltValue="fGZOLhXwS9HIRpFxAWZe8w==" workbookSpinCount="100000" lockStructure="1"/>
  <bookViews>
    <workbookView xWindow="0" yWindow="375" windowWidth="28905" windowHeight="14325" tabRatio="761" xr2:uid="{00000000-000D-0000-FFFF-FFFF00000000}"/>
  </bookViews>
  <sheets>
    <sheet name="Instructions" sheetId="28" r:id="rId1"/>
    <sheet name="Activity" sheetId="6" r:id="rId2"/>
    <sheet name="Results" sheetId="17" r:id="rId3"/>
    <sheet name="Food" sheetId="18" r:id="rId4"/>
    <sheet name="Garden" sheetId="21" r:id="rId5"/>
    <sheet name="Paper" sheetId="20" r:id="rId6"/>
    <sheet name="Timber" sheetId="23" r:id="rId7"/>
    <sheet name="Textiles" sheetId="22" r:id="rId8"/>
    <sheet name="Nappies" sheetId="27" r:id="rId9"/>
    <sheet name="Sludge" sheetId="26" r:id="rId10"/>
    <sheet name="Q_class_deposited" sheetId="7" r:id="rId11"/>
  </sheets>
  <definedNames>
    <definedName name="DOCf_food">Instructions!$X$62</definedName>
    <definedName name="DOCf_garden">Instructions!$X$63</definedName>
    <definedName name="DOCf_nappies">Instructions!$X$64</definedName>
    <definedName name="DOCf_paper">Instructions!$X$65</definedName>
    <definedName name="DOCf_sludge">Instructions!$X$66</definedName>
    <definedName name="DOCf_textiles">Instructions!$X$67</definedName>
    <definedName name="DOCf_wood">Instructions!$X$68</definedName>
    <definedName name="DOCfood">Instructions!$R$62</definedName>
    <definedName name="DOCgarden">Instructions!$R$63</definedName>
    <definedName name="DOCnappies">Instructions!$R$64</definedName>
    <definedName name="DOCpaper">Instructions!$R$65</definedName>
    <definedName name="DOCsludge">Instructions!$R$66</definedName>
    <definedName name="DOCtextiles">Instructions!$R$67</definedName>
    <definedName name="DOCwood">Instructions!$R$68</definedName>
    <definedName name="k_food">Instructions!$W$62</definedName>
    <definedName name="k_garden">Instructions!$W$63</definedName>
    <definedName name="k_nappies">Instructions!$W$64</definedName>
    <definedName name="k_paper">Instructions!$W$65</definedName>
    <definedName name="k_sludge">Instructions!$W$66</definedName>
    <definedName name="k_textiles">Instructions!$W$67</definedName>
    <definedName name="k_wood">Instructions!$W$68</definedName>
    <definedName name="MassRatio">Instructions!$L$72</definedName>
    <definedName name="MCF">Instructions!$L$70</definedName>
    <definedName name="MethaneFraction">Instructions!$L$71</definedName>
    <definedName name="ProcessStartMonth">Instructions!$L$73</definedName>
  </definedNames>
  <calcPr calcId="191028"/>
  <customWorkbookViews>
    <customWorkbookView name="Per - Personlig visning" guid="{B400968E-E9A7-41C3-9739-36597C9C6BC6}" mergeInterval="0" personalView="1" maximized="1" windowWidth="1020" windowHeight="569"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9" i="7" l="1"/>
  <c r="I81" i="7"/>
  <c r="G78" i="7"/>
  <c r="I8" i="7"/>
  <c r="I9" i="7"/>
  <c r="I10" i="7"/>
  <c r="I11" i="7"/>
  <c r="I12" i="7"/>
  <c r="I13"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I82" i="7"/>
  <c r="I83" i="7"/>
  <c r="I84" i="7"/>
  <c r="I85" i="7"/>
  <c r="I86" i="7"/>
  <c r="I87" i="7"/>
  <c r="I7" i="7"/>
  <c r="D19" i="26"/>
  <c r="D20" i="26"/>
  <c r="D21" i="26"/>
  <c r="D22" i="26"/>
  <c r="D23" i="26"/>
  <c r="D24" i="26"/>
  <c r="D25" i="26"/>
  <c r="D26" i="26"/>
  <c r="D27" i="26"/>
  <c r="D28" i="26"/>
  <c r="D29" i="26"/>
  <c r="D30" i="26"/>
  <c r="D31" i="26"/>
  <c r="D32" i="26"/>
  <c r="D33" i="26"/>
  <c r="D34" i="26"/>
  <c r="D35" i="26"/>
  <c r="D36" i="26"/>
  <c r="D37" i="26"/>
  <c r="D38" i="26"/>
  <c r="D39" i="26"/>
  <c r="D40" i="26"/>
  <c r="D41" i="26"/>
  <c r="D42" i="26"/>
  <c r="D43" i="26"/>
  <c r="D44" i="26"/>
  <c r="D45" i="26"/>
  <c r="D46" i="26"/>
  <c r="D47" i="26"/>
  <c r="D48" i="26"/>
  <c r="D49" i="26"/>
  <c r="D50" i="26"/>
  <c r="D51" i="26"/>
  <c r="D52" i="26"/>
  <c r="D53" i="26"/>
  <c r="D54" i="26"/>
  <c r="D55" i="26"/>
  <c r="D56" i="26"/>
  <c r="D57" i="26"/>
  <c r="D58" i="26"/>
  <c r="D59" i="26"/>
  <c r="D60" i="26"/>
  <c r="D61" i="26"/>
  <c r="D62" i="26"/>
  <c r="D63" i="26"/>
  <c r="D64" i="26"/>
  <c r="D65" i="26"/>
  <c r="D66" i="26"/>
  <c r="D67" i="26"/>
  <c r="D68" i="26"/>
  <c r="D69" i="26"/>
  <c r="D70" i="26"/>
  <c r="D71" i="26"/>
  <c r="D72" i="26"/>
  <c r="D73" i="26"/>
  <c r="D74" i="26"/>
  <c r="D75" i="26"/>
  <c r="D76" i="26"/>
  <c r="D77" i="26"/>
  <c r="D78" i="26"/>
  <c r="D79" i="26"/>
  <c r="D80" i="26"/>
  <c r="D81" i="26"/>
  <c r="D82" i="26"/>
  <c r="D83" i="26"/>
  <c r="D84" i="26"/>
  <c r="D85" i="26"/>
  <c r="D86" i="26"/>
  <c r="D87" i="26"/>
  <c r="D88" i="26"/>
  <c r="D89" i="26"/>
  <c r="D90" i="26"/>
  <c r="D91" i="26"/>
  <c r="D92" i="26"/>
  <c r="D93" i="26"/>
  <c r="D94" i="26"/>
  <c r="D95" i="26"/>
  <c r="D96" i="26"/>
  <c r="D97" i="26"/>
  <c r="D98" i="26"/>
  <c r="D18" i="26"/>
  <c r="I12" i="26"/>
  <c r="I10" i="26"/>
  <c r="I7" i="26"/>
  <c r="I6" i="26"/>
  <c r="I5" i="26"/>
  <c r="D19" i="27"/>
  <c r="D20" i="27"/>
  <c r="D21" i="27"/>
  <c r="D22" i="27"/>
  <c r="D23" i="27"/>
  <c r="D24" i="27"/>
  <c r="D25" i="27"/>
  <c r="D26" i="27"/>
  <c r="D27" i="27"/>
  <c r="D28" i="27"/>
  <c r="D29" i="27"/>
  <c r="D30" i="27"/>
  <c r="D31" i="27"/>
  <c r="D32" i="27"/>
  <c r="D33" i="27"/>
  <c r="D34" i="27"/>
  <c r="D35" i="27"/>
  <c r="D36" i="27"/>
  <c r="D37" i="27"/>
  <c r="D38" i="27"/>
  <c r="D39" i="27"/>
  <c r="D40" i="27"/>
  <c r="D41" i="27"/>
  <c r="D42" i="27"/>
  <c r="D43" i="27"/>
  <c r="D44" i="27"/>
  <c r="D45" i="27"/>
  <c r="D46" i="27"/>
  <c r="D47" i="27"/>
  <c r="D48" i="27"/>
  <c r="D49" i="27"/>
  <c r="D50" i="27"/>
  <c r="D51" i="27"/>
  <c r="D52" i="27"/>
  <c r="D53" i="27"/>
  <c r="D54" i="27"/>
  <c r="D55" i="27"/>
  <c r="D56" i="27"/>
  <c r="D57" i="27"/>
  <c r="D58" i="27"/>
  <c r="D59" i="27"/>
  <c r="D60" i="27"/>
  <c r="D61" i="27"/>
  <c r="D62" i="27"/>
  <c r="D63" i="27"/>
  <c r="D64" i="27"/>
  <c r="D65" i="27"/>
  <c r="D66" i="27"/>
  <c r="D67" i="27"/>
  <c r="D68" i="27"/>
  <c r="D69" i="27"/>
  <c r="D70" i="27"/>
  <c r="D71" i="27"/>
  <c r="D72" i="27"/>
  <c r="D73" i="27"/>
  <c r="D74" i="27"/>
  <c r="D75" i="27"/>
  <c r="D76" i="27"/>
  <c r="D77" i="27"/>
  <c r="D78" i="27"/>
  <c r="D79" i="27"/>
  <c r="D80" i="27"/>
  <c r="D81" i="27"/>
  <c r="D82" i="27"/>
  <c r="D83" i="27"/>
  <c r="D84" i="27"/>
  <c r="D85" i="27"/>
  <c r="D86" i="27"/>
  <c r="D87" i="27"/>
  <c r="D88" i="27"/>
  <c r="D89" i="27"/>
  <c r="D90" i="27"/>
  <c r="D91" i="27"/>
  <c r="D92" i="27"/>
  <c r="D93" i="27"/>
  <c r="D94" i="27"/>
  <c r="E94" i="27" s="1"/>
  <c r="D95" i="27"/>
  <c r="E95" i="27" s="1"/>
  <c r="D96" i="27"/>
  <c r="E96" i="27" s="1"/>
  <c r="D97" i="27"/>
  <c r="E97" i="27" s="1"/>
  <c r="D98" i="27"/>
  <c r="E98" i="27" s="1"/>
  <c r="D18" i="27"/>
  <c r="I12" i="27"/>
  <c r="I10" i="27"/>
  <c r="I7" i="27"/>
  <c r="I6" i="27"/>
  <c r="I5" i="27"/>
  <c r="D19" i="22"/>
  <c r="D20" i="22"/>
  <c r="D21" i="22"/>
  <c r="D22" i="22"/>
  <c r="D23" i="22"/>
  <c r="D24" i="22"/>
  <c r="D25" i="22"/>
  <c r="D26" i="22"/>
  <c r="D27" i="22"/>
  <c r="D28" i="22"/>
  <c r="D29" i="22"/>
  <c r="D30" i="22"/>
  <c r="D31" i="22"/>
  <c r="D32" i="22"/>
  <c r="D33" i="22"/>
  <c r="D34" i="22"/>
  <c r="D35" i="22"/>
  <c r="D36" i="22"/>
  <c r="D37" i="22"/>
  <c r="D38" i="22"/>
  <c r="D39" i="22"/>
  <c r="D40" i="22"/>
  <c r="D41" i="22"/>
  <c r="D42" i="22"/>
  <c r="D43" i="22"/>
  <c r="D44" i="22"/>
  <c r="D45" i="22"/>
  <c r="D46" i="22"/>
  <c r="D47" i="22"/>
  <c r="D48" i="22"/>
  <c r="D49" i="22"/>
  <c r="D50" i="22"/>
  <c r="D51" i="22"/>
  <c r="D52" i="22"/>
  <c r="D53" i="22"/>
  <c r="D54" i="22"/>
  <c r="D55" i="22"/>
  <c r="D56" i="22"/>
  <c r="D57" i="22"/>
  <c r="D58" i="22"/>
  <c r="D59" i="22"/>
  <c r="D60" i="22"/>
  <c r="D61" i="22"/>
  <c r="D62" i="22"/>
  <c r="D63" i="22"/>
  <c r="D64" i="22"/>
  <c r="D65" i="22"/>
  <c r="D66" i="22"/>
  <c r="D67" i="22"/>
  <c r="D68" i="22"/>
  <c r="D69" i="22"/>
  <c r="D70" i="22"/>
  <c r="D71" i="22"/>
  <c r="D72" i="22"/>
  <c r="D73" i="22"/>
  <c r="D74" i="22"/>
  <c r="D75" i="22"/>
  <c r="D76" i="22"/>
  <c r="D77" i="22"/>
  <c r="D78" i="22"/>
  <c r="D79" i="22"/>
  <c r="D80" i="22"/>
  <c r="D81" i="22"/>
  <c r="D82" i="22"/>
  <c r="D83" i="22"/>
  <c r="D84" i="22"/>
  <c r="D85" i="22"/>
  <c r="D86" i="22"/>
  <c r="D87" i="22"/>
  <c r="D88" i="22"/>
  <c r="D89" i="22"/>
  <c r="D90" i="22"/>
  <c r="D91" i="22"/>
  <c r="D92" i="22"/>
  <c r="D93" i="22"/>
  <c r="D94" i="22"/>
  <c r="E94" i="22" s="1"/>
  <c r="D95" i="22"/>
  <c r="E95" i="22" s="1"/>
  <c r="D96" i="22"/>
  <c r="E96" i="22" s="1"/>
  <c r="D97" i="22"/>
  <c r="E97" i="22" s="1"/>
  <c r="D98" i="22"/>
  <c r="E98" i="22" s="1"/>
  <c r="D18" i="22"/>
  <c r="I12" i="22"/>
  <c r="I10" i="22"/>
  <c r="I7" i="22"/>
  <c r="I6" i="22"/>
  <c r="I5" i="22"/>
  <c r="D19" i="23"/>
  <c r="D20" i="23"/>
  <c r="D21" i="23"/>
  <c r="D22" i="23"/>
  <c r="D23" i="23"/>
  <c r="D24" i="23"/>
  <c r="D25" i="23"/>
  <c r="D26" i="23"/>
  <c r="D27" i="23"/>
  <c r="D28" i="23"/>
  <c r="D29" i="23"/>
  <c r="D30" i="23"/>
  <c r="D31" i="23"/>
  <c r="D32" i="23"/>
  <c r="D33" i="23"/>
  <c r="D34" i="23"/>
  <c r="D35" i="23"/>
  <c r="D36" i="23"/>
  <c r="D37" i="23"/>
  <c r="D38" i="23"/>
  <c r="D39" i="23"/>
  <c r="D40" i="23"/>
  <c r="D41" i="23"/>
  <c r="D42" i="23"/>
  <c r="D43" i="23"/>
  <c r="D44" i="23"/>
  <c r="D45" i="23"/>
  <c r="D46" i="23"/>
  <c r="D47" i="23"/>
  <c r="D48" i="23"/>
  <c r="D49" i="23"/>
  <c r="D50" i="23"/>
  <c r="D51" i="23"/>
  <c r="D52" i="23"/>
  <c r="D53" i="23"/>
  <c r="D54" i="23"/>
  <c r="D55" i="23"/>
  <c r="D56" i="23"/>
  <c r="D57" i="23"/>
  <c r="D58" i="23"/>
  <c r="D59" i="23"/>
  <c r="D60" i="23"/>
  <c r="D61" i="23"/>
  <c r="D62" i="23"/>
  <c r="D63" i="23"/>
  <c r="D64" i="23"/>
  <c r="D65" i="23"/>
  <c r="D66" i="23"/>
  <c r="D67" i="23"/>
  <c r="D68" i="23"/>
  <c r="D69" i="23"/>
  <c r="D70" i="23"/>
  <c r="D71" i="23"/>
  <c r="D72" i="23"/>
  <c r="D73" i="23"/>
  <c r="D74" i="23"/>
  <c r="D75" i="23"/>
  <c r="D76" i="23"/>
  <c r="D77" i="23"/>
  <c r="D78" i="23"/>
  <c r="D79" i="23"/>
  <c r="D80" i="23"/>
  <c r="D81" i="23"/>
  <c r="D82" i="23"/>
  <c r="D83" i="23"/>
  <c r="D84" i="23"/>
  <c r="D85" i="23"/>
  <c r="D86" i="23"/>
  <c r="D87" i="23"/>
  <c r="D88" i="23"/>
  <c r="D89" i="23"/>
  <c r="D90" i="23"/>
  <c r="D91" i="23"/>
  <c r="D92" i="23"/>
  <c r="D93" i="23"/>
  <c r="D94" i="23"/>
  <c r="E94" i="23" s="1"/>
  <c r="D95" i="23"/>
  <c r="E95" i="23" s="1"/>
  <c r="D96" i="23"/>
  <c r="E96" i="23" s="1"/>
  <c r="D97" i="23"/>
  <c r="E97" i="23" s="1"/>
  <c r="D98" i="23"/>
  <c r="E98" i="23" s="1"/>
  <c r="D18" i="23"/>
  <c r="I12" i="23"/>
  <c r="I10" i="23"/>
  <c r="I7" i="23"/>
  <c r="I6" i="23"/>
  <c r="I5" i="23"/>
  <c r="D19" i="20"/>
  <c r="D20" i="20"/>
  <c r="D21" i="20"/>
  <c r="D22" i="20"/>
  <c r="D23" i="20"/>
  <c r="D24" i="20"/>
  <c r="D25" i="20"/>
  <c r="D26" i="20"/>
  <c r="D27" i="20"/>
  <c r="D28" i="20"/>
  <c r="D29" i="20"/>
  <c r="D30" i="20"/>
  <c r="D31" i="20"/>
  <c r="D32" i="20"/>
  <c r="D33" i="20"/>
  <c r="D34" i="20"/>
  <c r="D35" i="20"/>
  <c r="D36" i="20"/>
  <c r="D37" i="20"/>
  <c r="D38" i="20"/>
  <c r="D39" i="20"/>
  <c r="D40" i="20"/>
  <c r="D41" i="20"/>
  <c r="D42" i="20"/>
  <c r="D43" i="20"/>
  <c r="D44" i="20"/>
  <c r="D45" i="20"/>
  <c r="D46" i="20"/>
  <c r="D47" i="20"/>
  <c r="D48" i="20"/>
  <c r="D49" i="20"/>
  <c r="D50" i="20"/>
  <c r="D51" i="20"/>
  <c r="D52" i="20"/>
  <c r="D53" i="20"/>
  <c r="D54" i="20"/>
  <c r="D55" i="20"/>
  <c r="D56" i="20"/>
  <c r="D57" i="20"/>
  <c r="D58" i="20"/>
  <c r="D59" i="20"/>
  <c r="D60" i="20"/>
  <c r="D61" i="20"/>
  <c r="D62" i="20"/>
  <c r="D63" i="20"/>
  <c r="D64" i="20"/>
  <c r="D65" i="20"/>
  <c r="D66" i="20"/>
  <c r="D67" i="20"/>
  <c r="D68" i="20"/>
  <c r="D69" i="20"/>
  <c r="D70" i="20"/>
  <c r="D71" i="20"/>
  <c r="D72" i="20"/>
  <c r="D73" i="20"/>
  <c r="D74" i="20"/>
  <c r="D75" i="20"/>
  <c r="D76" i="20"/>
  <c r="D77" i="20"/>
  <c r="D78" i="20"/>
  <c r="D79" i="20"/>
  <c r="D80" i="20"/>
  <c r="D81" i="20"/>
  <c r="D82" i="20"/>
  <c r="D83" i="20"/>
  <c r="D84" i="20"/>
  <c r="D85" i="20"/>
  <c r="D86" i="20"/>
  <c r="D87" i="20"/>
  <c r="D88" i="20"/>
  <c r="D89" i="20"/>
  <c r="D90" i="20"/>
  <c r="D91" i="20"/>
  <c r="D92" i="20"/>
  <c r="D93" i="20"/>
  <c r="D94" i="20"/>
  <c r="D95" i="20"/>
  <c r="D96" i="20"/>
  <c r="D97" i="20"/>
  <c r="D98" i="20"/>
  <c r="D18" i="20"/>
  <c r="I12" i="20"/>
  <c r="I10" i="20"/>
  <c r="I7" i="20"/>
  <c r="I6" i="20"/>
  <c r="I5" i="20"/>
  <c r="D19" i="21"/>
  <c r="D20" i="21"/>
  <c r="D21" i="21"/>
  <c r="D22" i="21"/>
  <c r="D23" i="21"/>
  <c r="D24" i="21"/>
  <c r="D25" i="21"/>
  <c r="D26" i="21"/>
  <c r="D27" i="21"/>
  <c r="D28" i="21"/>
  <c r="D29" i="21"/>
  <c r="D30" i="21"/>
  <c r="D31" i="21"/>
  <c r="D32" i="21"/>
  <c r="D33" i="21"/>
  <c r="D34" i="21"/>
  <c r="D35" i="21"/>
  <c r="D36" i="21"/>
  <c r="D37" i="21"/>
  <c r="D38" i="21"/>
  <c r="D39" i="21"/>
  <c r="D40" i="21"/>
  <c r="D41" i="21"/>
  <c r="D42" i="21"/>
  <c r="D43" i="21"/>
  <c r="D44" i="21"/>
  <c r="D45" i="21"/>
  <c r="D46" i="21"/>
  <c r="D47" i="21"/>
  <c r="D48" i="21"/>
  <c r="D49" i="21"/>
  <c r="D50" i="21"/>
  <c r="D51" i="21"/>
  <c r="D52" i="21"/>
  <c r="D53" i="21"/>
  <c r="D54" i="21"/>
  <c r="D55" i="21"/>
  <c r="D56" i="21"/>
  <c r="D57" i="21"/>
  <c r="D58" i="21"/>
  <c r="D59" i="21"/>
  <c r="D60" i="21"/>
  <c r="D61" i="21"/>
  <c r="D62" i="21"/>
  <c r="D63" i="21"/>
  <c r="D64" i="21"/>
  <c r="D65" i="21"/>
  <c r="D66" i="21"/>
  <c r="D67" i="21"/>
  <c r="D68" i="21"/>
  <c r="D69" i="21"/>
  <c r="D70" i="21"/>
  <c r="D71" i="21"/>
  <c r="D72" i="21"/>
  <c r="D73" i="21"/>
  <c r="D74" i="21"/>
  <c r="D75" i="21"/>
  <c r="D76" i="21"/>
  <c r="D77" i="21"/>
  <c r="D78" i="21"/>
  <c r="D79" i="21"/>
  <c r="D80" i="21"/>
  <c r="D81" i="21"/>
  <c r="D82" i="21"/>
  <c r="D83" i="21"/>
  <c r="D84" i="21"/>
  <c r="D85" i="21"/>
  <c r="D86" i="21"/>
  <c r="D87" i="21"/>
  <c r="D88" i="21"/>
  <c r="D89" i="21"/>
  <c r="D90" i="21"/>
  <c r="D91" i="21"/>
  <c r="D92" i="21"/>
  <c r="D93" i="21"/>
  <c r="D94" i="21"/>
  <c r="E94" i="21" s="1"/>
  <c r="D95" i="21"/>
  <c r="E95" i="21" s="1"/>
  <c r="D96" i="21"/>
  <c r="E96" i="21" s="1"/>
  <c r="D97" i="21"/>
  <c r="E97" i="21" s="1"/>
  <c r="D98" i="21"/>
  <c r="E98" i="21" s="1"/>
  <c r="D18" i="21"/>
  <c r="D19" i="18"/>
  <c r="E19" i="18" s="1"/>
  <c r="D20" i="18"/>
  <c r="E20" i="18" s="1"/>
  <c r="D21" i="18"/>
  <c r="E21" i="18" s="1"/>
  <c r="D22" i="18"/>
  <c r="E22" i="18" s="1"/>
  <c r="D23" i="18"/>
  <c r="E23" i="18" s="1"/>
  <c r="D24" i="18"/>
  <c r="E24" i="18" s="1"/>
  <c r="D25" i="18"/>
  <c r="E25" i="18" s="1"/>
  <c r="D26" i="18"/>
  <c r="E26" i="18" s="1"/>
  <c r="D27" i="18"/>
  <c r="E27" i="18" s="1"/>
  <c r="D28" i="18"/>
  <c r="E28" i="18" s="1"/>
  <c r="D29" i="18"/>
  <c r="E29" i="18" s="1"/>
  <c r="D30" i="18"/>
  <c r="E30" i="18" s="1"/>
  <c r="D31" i="18"/>
  <c r="E31" i="18" s="1"/>
  <c r="D32" i="18"/>
  <c r="E32" i="18" s="1"/>
  <c r="D33" i="18"/>
  <c r="E33" i="18" s="1"/>
  <c r="D34" i="18"/>
  <c r="E34" i="18" s="1"/>
  <c r="D35" i="18"/>
  <c r="E35" i="18" s="1"/>
  <c r="D36" i="18"/>
  <c r="E36" i="18" s="1"/>
  <c r="D37" i="18"/>
  <c r="E37" i="18" s="1"/>
  <c r="D38" i="18"/>
  <c r="E38" i="18" s="1"/>
  <c r="D39" i="18"/>
  <c r="E39" i="18" s="1"/>
  <c r="D40" i="18"/>
  <c r="E40" i="18" s="1"/>
  <c r="D41" i="18"/>
  <c r="E41" i="18" s="1"/>
  <c r="D42" i="18"/>
  <c r="E42" i="18" s="1"/>
  <c r="D43" i="18"/>
  <c r="E43" i="18" s="1"/>
  <c r="D44" i="18"/>
  <c r="E44" i="18" s="1"/>
  <c r="D45" i="18"/>
  <c r="E45" i="18" s="1"/>
  <c r="D46" i="18"/>
  <c r="E46" i="18" s="1"/>
  <c r="D47" i="18"/>
  <c r="E47" i="18" s="1"/>
  <c r="D48" i="18"/>
  <c r="E48" i="18" s="1"/>
  <c r="D49" i="18"/>
  <c r="E49" i="18" s="1"/>
  <c r="D50" i="18"/>
  <c r="E50" i="18" s="1"/>
  <c r="D51" i="18"/>
  <c r="E51" i="18" s="1"/>
  <c r="D52" i="18"/>
  <c r="E52" i="18" s="1"/>
  <c r="D53" i="18"/>
  <c r="E53" i="18" s="1"/>
  <c r="D54" i="18"/>
  <c r="E54" i="18" s="1"/>
  <c r="D55" i="18"/>
  <c r="E55" i="18" s="1"/>
  <c r="D56" i="18"/>
  <c r="E56" i="18" s="1"/>
  <c r="D57" i="18"/>
  <c r="E57" i="18" s="1"/>
  <c r="D58" i="18"/>
  <c r="E58" i="18" s="1"/>
  <c r="D59" i="18"/>
  <c r="E59" i="18" s="1"/>
  <c r="D60" i="18"/>
  <c r="E60" i="18" s="1"/>
  <c r="D61" i="18"/>
  <c r="E61" i="18" s="1"/>
  <c r="D62" i="18"/>
  <c r="E62" i="18" s="1"/>
  <c r="D63" i="18"/>
  <c r="E63" i="18" s="1"/>
  <c r="D64" i="18"/>
  <c r="E64" i="18" s="1"/>
  <c r="D65" i="18"/>
  <c r="E65" i="18" s="1"/>
  <c r="D66" i="18"/>
  <c r="E66" i="18" s="1"/>
  <c r="D67" i="18"/>
  <c r="E67" i="18" s="1"/>
  <c r="D68" i="18"/>
  <c r="E68" i="18" s="1"/>
  <c r="D69" i="18"/>
  <c r="E69" i="18" s="1"/>
  <c r="D70" i="18"/>
  <c r="E70" i="18" s="1"/>
  <c r="D71" i="18"/>
  <c r="E71" i="18" s="1"/>
  <c r="D72" i="18"/>
  <c r="E72" i="18" s="1"/>
  <c r="D73" i="18"/>
  <c r="E73" i="18" s="1"/>
  <c r="D74" i="18"/>
  <c r="E74" i="18" s="1"/>
  <c r="D75" i="18"/>
  <c r="E75" i="18" s="1"/>
  <c r="D76" i="18"/>
  <c r="E76" i="18" s="1"/>
  <c r="D77" i="18"/>
  <c r="E77" i="18" s="1"/>
  <c r="D78" i="18"/>
  <c r="D79" i="18"/>
  <c r="D80" i="18"/>
  <c r="D81" i="18"/>
  <c r="D82" i="18"/>
  <c r="D83" i="18"/>
  <c r="D84" i="18"/>
  <c r="D85" i="18"/>
  <c r="D86" i="18"/>
  <c r="D87" i="18"/>
  <c r="D88" i="18"/>
  <c r="E88" i="18" s="1"/>
  <c r="D89" i="18"/>
  <c r="E89" i="18" s="1"/>
  <c r="D90" i="18"/>
  <c r="E90" i="18" s="1"/>
  <c r="D91" i="18"/>
  <c r="E91" i="18" s="1"/>
  <c r="D92" i="18"/>
  <c r="E92" i="18" s="1"/>
  <c r="D93" i="18"/>
  <c r="D94" i="18"/>
  <c r="E94" i="18" s="1"/>
  <c r="D95" i="18"/>
  <c r="E95" i="18" s="1"/>
  <c r="D96" i="18"/>
  <c r="E96" i="18" s="1"/>
  <c r="D97" i="18"/>
  <c r="E97" i="18" s="1"/>
  <c r="D98" i="18"/>
  <c r="E98" i="18" s="1"/>
  <c r="D18" i="18"/>
  <c r="E18" i="18" s="1"/>
  <c r="I12" i="21"/>
  <c r="I10" i="21"/>
  <c r="I7" i="21"/>
  <c r="I6" i="21"/>
  <c r="I5" i="21"/>
  <c r="I10" i="18"/>
  <c r="I12" i="18"/>
  <c r="I7" i="18"/>
  <c r="I6" i="18"/>
  <c r="I5" i="18"/>
  <c r="L72" i="28"/>
  <c r="B8" i="7" l="1"/>
  <c r="B9" i="7" s="1"/>
  <c r="B10" i="7" s="1"/>
  <c r="B11" i="7" s="1"/>
  <c r="B12" i="7" s="1"/>
  <c r="B13" i="7" s="1"/>
  <c r="B14" i="7" s="1"/>
  <c r="B15" i="7" s="1"/>
  <c r="B16" i="7" s="1"/>
  <c r="B17" i="7" s="1"/>
  <c r="B18" i="7" s="1"/>
  <c r="B19" i="7" s="1"/>
  <c r="B20" i="7" s="1"/>
  <c r="B21" i="7" s="1"/>
  <c r="B22" i="7" s="1"/>
  <c r="B23" i="7" s="1"/>
  <c r="B24" i="7" s="1"/>
  <c r="B25" i="7" s="1"/>
  <c r="B26" i="7" s="1"/>
  <c r="B27" i="7" s="1"/>
  <c r="B28" i="7" s="1"/>
  <c r="B29" i="7" s="1"/>
  <c r="B30" i="7" s="1"/>
  <c r="B31" i="7" s="1"/>
  <c r="B32" i="7" s="1"/>
  <c r="B33" i="7" s="1"/>
  <c r="B34" i="7" s="1"/>
  <c r="B35" i="7" s="1"/>
  <c r="B36" i="7" s="1"/>
  <c r="B37" i="7" s="1"/>
  <c r="B38" i="7" s="1"/>
  <c r="B39" i="7" s="1"/>
  <c r="B40" i="7" s="1"/>
  <c r="B41" i="7" s="1"/>
  <c r="B42" i="7" s="1"/>
  <c r="B43" i="7" s="1"/>
  <c r="B44" i="7" s="1"/>
  <c r="B45" i="7" s="1"/>
  <c r="B46" i="7" s="1"/>
  <c r="B47" i="7" s="1"/>
  <c r="B48" i="7" s="1"/>
  <c r="B49" i="7" s="1"/>
  <c r="B50" i="7" s="1"/>
  <c r="B51" i="7" s="1"/>
  <c r="B52" i="7" s="1"/>
  <c r="B53" i="7" s="1"/>
  <c r="B54" i="7" s="1"/>
  <c r="B55" i="7" s="1"/>
  <c r="B56" i="7" s="1"/>
  <c r="B57" i="7" s="1"/>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C98" i="26"/>
  <c r="E98" i="26" s="1"/>
  <c r="C97" i="26"/>
  <c r="E97" i="26" s="1"/>
  <c r="C96" i="26"/>
  <c r="E96" i="26" s="1"/>
  <c r="C95" i="26"/>
  <c r="E95" i="26" s="1"/>
  <c r="C94" i="26"/>
  <c r="E94" i="26" s="1"/>
  <c r="C93" i="26"/>
  <c r="E93" i="26" s="1"/>
  <c r="C92" i="26"/>
  <c r="E92" i="26" s="1"/>
  <c r="C91" i="26"/>
  <c r="E91" i="26" s="1"/>
  <c r="C90" i="26"/>
  <c r="E90" i="26" s="1"/>
  <c r="C89" i="26"/>
  <c r="E89" i="26" s="1"/>
  <c r="C88" i="26"/>
  <c r="E88" i="26" s="1"/>
  <c r="C87" i="26"/>
  <c r="E87" i="26" s="1"/>
  <c r="C86" i="26"/>
  <c r="E86" i="26" s="1"/>
  <c r="C85" i="26"/>
  <c r="E85" i="26" s="1"/>
  <c r="C84" i="26"/>
  <c r="E84" i="26" s="1"/>
  <c r="C83" i="26"/>
  <c r="E83" i="26" s="1"/>
  <c r="C82" i="26"/>
  <c r="E82" i="26" s="1"/>
  <c r="C81" i="26"/>
  <c r="E81" i="26" s="1"/>
  <c r="C80" i="26"/>
  <c r="E80" i="26" s="1"/>
  <c r="C79" i="26"/>
  <c r="E79" i="26" s="1"/>
  <c r="C78" i="26"/>
  <c r="E78" i="26" s="1"/>
  <c r="C77" i="26"/>
  <c r="E77" i="26" s="1"/>
  <c r="C76" i="26"/>
  <c r="E76" i="26" s="1"/>
  <c r="C75" i="26"/>
  <c r="E75" i="26" s="1"/>
  <c r="C74" i="26"/>
  <c r="E74" i="26" s="1"/>
  <c r="C73" i="26"/>
  <c r="E73" i="26" s="1"/>
  <c r="C72" i="26"/>
  <c r="E72" i="26" s="1"/>
  <c r="C71" i="26"/>
  <c r="E71" i="26" s="1"/>
  <c r="C70" i="26"/>
  <c r="E70" i="26" s="1"/>
  <c r="C69" i="26"/>
  <c r="E69" i="26" s="1"/>
  <c r="C68" i="26"/>
  <c r="E68" i="26" s="1"/>
  <c r="C67" i="26"/>
  <c r="E67" i="26" s="1"/>
  <c r="C66" i="26"/>
  <c r="E66" i="26" s="1"/>
  <c r="C65" i="26"/>
  <c r="E65" i="26" s="1"/>
  <c r="C64" i="26"/>
  <c r="E64" i="26" s="1"/>
  <c r="C63" i="26"/>
  <c r="E63" i="26" s="1"/>
  <c r="C62" i="26"/>
  <c r="E62" i="26" s="1"/>
  <c r="C61" i="26"/>
  <c r="E61" i="26" s="1"/>
  <c r="C60" i="26"/>
  <c r="E60" i="26" s="1"/>
  <c r="C59" i="26"/>
  <c r="E59" i="26" s="1"/>
  <c r="C58" i="26"/>
  <c r="E58" i="26" s="1"/>
  <c r="C57" i="26"/>
  <c r="E57" i="26" s="1"/>
  <c r="C56" i="26"/>
  <c r="E56" i="26" s="1"/>
  <c r="C55" i="26"/>
  <c r="E55" i="26" s="1"/>
  <c r="C54" i="26"/>
  <c r="E54" i="26" s="1"/>
  <c r="C53" i="26"/>
  <c r="E53" i="26" s="1"/>
  <c r="C52" i="26"/>
  <c r="E52" i="26" s="1"/>
  <c r="C51" i="26"/>
  <c r="E51" i="26" s="1"/>
  <c r="C50" i="26"/>
  <c r="E50" i="26" s="1"/>
  <c r="C49" i="26"/>
  <c r="E49" i="26" s="1"/>
  <c r="C48" i="26"/>
  <c r="E48" i="26" s="1"/>
  <c r="C47" i="26"/>
  <c r="E47" i="26" s="1"/>
  <c r="C46" i="26"/>
  <c r="E46" i="26" s="1"/>
  <c r="C45" i="26"/>
  <c r="E45" i="26" s="1"/>
  <c r="C44" i="26"/>
  <c r="E44" i="26" s="1"/>
  <c r="C43" i="26"/>
  <c r="E43" i="26" s="1"/>
  <c r="C42" i="26"/>
  <c r="E42" i="26" s="1"/>
  <c r="C41" i="26"/>
  <c r="E41" i="26" s="1"/>
  <c r="C40" i="26"/>
  <c r="E40" i="26" s="1"/>
  <c r="C39" i="26"/>
  <c r="E39" i="26" s="1"/>
  <c r="C38" i="26"/>
  <c r="E38" i="26" s="1"/>
  <c r="C37" i="26"/>
  <c r="E37" i="26" s="1"/>
  <c r="C36" i="26"/>
  <c r="E36" i="26" s="1"/>
  <c r="C35" i="26"/>
  <c r="E35" i="26" s="1"/>
  <c r="C34" i="26"/>
  <c r="E34" i="26" s="1"/>
  <c r="C33" i="26"/>
  <c r="E33" i="26" s="1"/>
  <c r="C32" i="26"/>
  <c r="E32" i="26" s="1"/>
  <c r="C31" i="26"/>
  <c r="E31" i="26" s="1"/>
  <c r="C30" i="26"/>
  <c r="E30" i="26" s="1"/>
  <c r="C29" i="26"/>
  <c r="E29" i="26" s="1"/>
  <c r="C28" i="26"/>
  <c r="E28" i="26" s="1"/>
  <c r="C27" i="26"/>
  <c r="E27" i="26" s="1"/>
  <c r="C26" i="26"/>
  <c r="E26" i="26" s="1"/>
  <c r="C25" i="26"/>
  <c r="E25" i="26" s="1"/>
  <c r="C24" i="26"/>
  <c r="E24" i="26" s="1"/>
  <c r="C23" i="26"/>
  <c r="E23" i="26" s="1"/>
  <c r="C22" i="26"/>
  <c r="E22" i="26" s="1"/>
  <c r="C21" i="26"/>
  <c r="E21" i="26" s="1"/>
  <c r="C20" i="26"/>
  <c r="E20" i="26" s="1"/>
  <c r="C19" i="26"/>
  <c r="E19" i="26" s="1"/>
  <c r="C18" i="26"/>
  <c r="E18" i="26" s="1"/>
  <c r="B18" i="22"/>
  <c r="B10" i="17"/>
  <c r="B11" i="17" s="1"/>
  <c r="B12" i="17" s="1"/>
  <c r="B13" i="17" s="1"/>
  <c r="B14" i="17" s="1"/>
  <c r="B15" i="17" s="1"/>
  <c r="B16" i="17" s="1"/>
  <c r="B17" i="17" s="1"/>
  <c r="B18" i="17" s="1"/>
  <c r="B19" i="17" s="1"/>
  <c r="B20" i="17" s="1"/>
  <c r="B21" i="17" s="1"/>
  <c r="B22" i="17" s="1"/>
  <c r="B23" i="17" s="1"/>
  <c r="B24" i="17" s="1"/>
  <c r="B25" i="17" s="1"/>
  <c r="B26" i="17" s="1"/>
  <c r="B27" i="17" s="1"/>
  <c r="B28" i="17" s="1"/>
  <c r="B29" i="17" s="1"/>
  <c r="B30" i="17" s="1"/>
  <c r="B31" i="17" s="1"/>
  <c r="B32" i="17" s="1"/>
  <c r="B33" i="17" s="1"/>
  <c r="B34" i="17" s="1"/>
  <c r="B35" i="17" s="1"/>
  <c r="B36" i="17" s="1"/>
  <c r="B37" i="17" s="1"/>
  <c r="B38" i="17" s="1"/>
  <c r="B39" i="17" s="1"/>
  <c r="B40" i="17" s="1"/>
  <c r="B41" i="17" s="1"/>
  <c r="B42" i="17" s="1"/>
  <c r="B43" i="17" s="1"/>
  <c r="B44" i="17" s="1"/>
  <c r="B45" i="17" s="1"/>
  <c r="B46" i="17" s="1"/>
  <c r="B47" i="17" s="1"/>
  <c r="B48" i="17" s="1"/>
  <c r="B49" i="17" s="1"/>
  <c r="B50" i="17" s="1"/>
  <c r="B51" i="17" s="1"/>
  <c r="B52" i="17" s="1"/>
  <c r="B53" i="17" s="1"/>
  <c r="B54" i="17" s="1"/>
  <c r="B55" i="17" s="1"/>
  <c r="B56" i="17" s="1"/>
  <c r="B57" i="17" s="1"/>
  <c r="B58" i="17" s="1"/>
  <c r="B59" i="17" s="1"/>
  <c r="B60" i="17" s="1"/>
  <c r="B61" i="17" s="1"/>
  <c r="B62" i="17" s="1"/>
  <c r="B63" i="17" s="1"/>
  <c r="B64" i="17" s="1"/>
  <c r="B65" i="17" s="1"/>
  <c r="B66" i="17" s="1"/>
  <c r="B67" i="17" s="1"/>
  <c r="B68" i="17" s="1"/>
  <c r="B69" i="17" s="1"/>
  <c r="B70" i="17" s="1"/>
  <c r="B71" i="17" s="1"/>
  <c r="B72" i="17" s="1"/>
  <c r="B73" i="17" s="1"/>
  <c r="B74" i="17" s="1"/>
  <c r="B75" i="17" s="1"/>
  <c r="B76" i="17" s="1"/>
  <c r="B77" i="17" s="1"/>
  <c r="B78" i="17" s="1"/>
  <c r="B79" i="17" s="1"/>
  <c r="B80" i="17" s="1"/>
  <c r="B81" i="17" s="1"/>
  <c r="B82" i="17" s="1"/>
  <c r="B83" i="17" s="1"/>
  <c r="B84" i="17" s="1"/>
  <c r="B85" i="17" s="1"/>
  <c r="B86" i="17" s="1"/>
  <c r="B87" i="17" s="1"/>
  <c r="B88" i="17" s="1"/>
  <c r="B89" i="17" s="1"/>
  <c r="B8" i="6"/>
  <c r="B9" i="6" s="1"/>
  <c r="B10" i="6" s="1"/>
  <c r="B11" i="6" s="1"/>
  <c r="B12" i="6" s="1"/>
  <c r="B13" i="6" s="1"/>
  <c r="B14" i="6" s="1"/>
  <c r="B15" i="6" s="1"/>
  <c r="B16" i="6" s="1"/>
  <c r="B17" i="6" s="1"/>
  <c r="B18" i="6" s="1"/>
  <c r="B19" i="6" s="1"/>
  <c r="B20" i="6" s="1"/>
  <c r="B21" i="6" s="1"/>
  <c r="B22" i="6" s="1"/>
  <c r="B23" i="6" s="1"/>
  <c r="B24" i="6" s="1"/>
  <c r="B25" i="6" s="1"/>
  <c r="B26" i="6" s="1"/>
  <c r="B27" i="6" s="1"/>
  <c r="B28" i="6" s="1"/>
  <c r="B29" i="6" s="1"/>
  <c r="B30" i="6" s="1"/>
  <c r="B31" i="6" s="1"/>
  <c r="B32" i="6" s="1"/>
  <c r="B33" i="6" s="1"/>
  <c r="B34" i="6" s="1"/>
  <c r="B35" i="6" s="1"/>
  <c r="B36" i="6" s="1"/>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18" i="27"/>
  <c r="B18" i="23"/>
  <c r="B18" i="26" l="1"/>
  <c r="J21" i="7"/>
  <c r="J24" i="7"/>
  <c r="J36" i="7"/>
  <c r="J62" i="7"/>
  <c r="J35" i="7"/>
  <c r="H70" i="7"/>
  <c r="J8" i="7"/>
  <c r="J7" i="7"/>
  <c r="J71" i="7"/>
  <c r="J23" i="7"/>
  <c r="J33" i="7"/>
  <c r="H38" i="7"/>
  <c r="J42" i="7"/>
  <c r="J49" i="7"/>
  <c r="J75" i="7"/>
  <c r="I8" i="21"/>
  <c r="I11" i="21"/>
  <c r="I9" i="21"/>
  <c r="I8" i="18"/>
  <c r="I8" i="27"/>
  <c r="I11" i="20"/>
  <c r="I8" i="23"/>
  <c r="J87" i="7"/>
  <c r="E24" i="7"/>
  <c r="C35" i="20" s="1"/>
  <c r="E35" i="20" s="1"/>
  <c r="H7" i="7"/>
  <c r="C18" i="27" s="1"/>
  <c r="E18" i="27" s="1"/>
  <c r="J67" i="7"/>
  <c r="J66" i="7"/>
  <c r="F48" i="7"/>
  <c r="C59" i="23" s="1"/>
  <c r="E59" i="23" s="1"/>
  <c r="J40" i="7"/>
  <c r="J28" i="7"/>
  <c r="G7" i="7"/>
  <c r="C18" i="22" s="1"/>
  <c r="E18" i="22" s="1"/>
  <c r="G49" i="7"/>
  <c r="C60" i="22" s="1"/>
  <c r="E60" i="22" s="1"/>
  <c r="H59" i="7"/>
  <c r="B18" i="21"/>
  <c r="B18" i="18"/>
  <c r="D7" i="7"/>
  <c r="B18" i="20"/>
  <c r="E7" i="7"/>
  <c r="C18" i="20" s="1"/>
  <c r="E18" i="20" s="1"/>
  <c r="F7" i="7"/>
  <c r="C18" i="23" s="1"/>
  <c r="E18" i="23" s="1"/>
  <c r="G24" i="7" l="1"/>
  <c r="I11" i="23"/>
  <c r="D38" i="7"/>
  <c r="C49" i="21" s="1"/>
  <c r="E49" i="21" s="1"/>
  <c r="D62" i="7"/>
  <c r="C73" i="21" s="1"/>
  <c r="E73" i="21" s="1"/>
  <c r="J27" i="7"/>
  <c r="E59" i="7"/>
  <c r="C70" i="20" s="1"/>
  <c r="E70" i="20" s="1"/>
  <c r="D23" i="7"/>
  <c r="C34" i="21" s="1"/>
  <c r="E34" i="21" s="1"/>
  <c r="H24" i="7"/>
  <c r="C35" i="27" s="1"/>
  <c r="E35" i="27" s="1"/>
  <c r="D24" i="7"/>
  <c r="C35" i="21" s="1"/>
  <c r="E35" i="21" s="1"/>
  <c r="J77" i="7"/>
  <c r="F65" i="7"/>
  <c r="C76" i="23" s="1"/>
  <c r="E76" i="23" s="1"/>
  <c r="J44" i="7"/>
  <c r="J55" i="7"/>
  <c r="J12" i="7"/>
  <c r="J52" i="7"/>
  <c r="F72" i="7"/>
  <c r="C83" i="23" s="1"/>
  <c r="E83" i="23" s="1"/>
  <c r="J26" i="7"/>
  <c r="J43" i="7"/>
  <c r="J11" i="7"/>
  <c r="J51" i="7"/>
  <c r="E52" i="7"/>
  <c r="C63" i="20" s="1"/>
  <c r="E63" i="20" s="1"/>
  <c r="H47" i="7"/>
  <c r="C58" i="27" s="1"/>
  <c r="E58" i="27" s="1"/>
  <c r="G47" i="7"/>
  <c r="C58" i="22" s="1"/>
  <c r="E58" i="22" s="1"/>
  <c r="D52" i="7"/>
  <c r="C63" i="21" s="1"/>
  <c r="E63" i="21" s="1"/>
  <c r="E62" i="7"/>
  <c r="C73" i="20" s="1"/>
  <c r="E73" i="20" s="1"/>
  <c r="H62" i="7"/>
  <c r="C73" i="27" s="1"/>
  <c r="E73" i="27" s="1"/>
  <c r="G62" i="7"/>
  <c r="C73" i="22" s="1"/>
  <c r="E73" i="22" s="1"/>
  <c r="J16" i="7"/>
  <c r="E23" i="7"/>
  <c r="C34" i="20" s="1"/>
  <c r="E34" i="20" s="1"/>
  <c r="G71" i="7"/>
  <c r="C82" i="22" s="1"/>
  <c r="E82" i="22" s="1"/>
  <c r="J38" i="7"/>
  <c r="E47" i="7"/>
  <c r="C58" i="20" s="1"/>
  <c r="E58" i="20" s="1"/>
  <c r="E83" i="7"/>
  <c r="C94" i="20" s="1"/>
  <c r="E94" i="20" s="1"/>
  <c r="J34" i="7"/>
  <c r="F61" i="7"/>
  <c r="C72" i="23" s="1"/>
  <c r="E72" i="23" s="1"/>
  <c r="D59" i="7"/>
  <c r="C70" i="21" s="1"/>
  <c r="E70" i="21" s="1"/>
  <c r="J58" i="7"/>
  <c r="J81" i="7"/>
  <c r="J74" i="7"/>
  <c r="E49" i="7"/>
  <c r="C60" i="20" s="1"/>
  <c r="E60" i="20" s="1"/>
  <c r="D47" i="7"/>
  <c r="C58" i="21" s="1"/>
  <c r="E58" i="21" s="1"/>
  <c r="F78" i="7"/>
  <c r="C89" i="23" s="1"/>
  <c r="E89" i="23" s="1"/>
  <c r="D71" i="7"/>
  <c r="C82" i="21" s="1"/>
  <c r="E82" i="21" s="1"/>
  <c r="G59" i="7"/>
  <c r="C70" i="22" s="1"/>
  <c r="E70" i="22" s="1"/>
  <c r="J30" i="7"/>
  <c r="J59" i="7"/>
  <c r="J15" i="7"/>
  <c r="J83" i="7"/>
  <c r="H71" i="7"/>
  <c r="G54" i="7"/>
  <c r="C65" i="22" s="1"/>
  <c r="E65" i="22" s="1"/>
  <c r="J54" i="7"/>
  <c r="J14" i="7"/>
  <c r="J63" i="7"/>
  <c r="D81" i="7"/>
  <c r="E33" i="7"/>
  <c r="C44" i="20" s="1"/>
  <c r="E44" i="20" s="1"/>
  <c r="D33" i="7"/>
  <c r="C44" i="21" s="1"/>
  <c r="E44" i="21" s="1"/>
  <c r="D41" i="7"/>
  <c r="C52" i="21" s="1"/>
  <c r="E52" i="21" s="1"/>
  <c r="J46" i="7"/>
  <c r="G81" i="7"/>
  <c r="C92" i="22" s="1"/>
  <c r="E92" i="22" s="1"/>
  <c r="G33" i="7"/>
  <c r="C44" i="22" s="1"/>
  <c r="E44" i="22" s="1"/>
  <c r="G19" i="7"/>
  <c r="C30" i="22" s="1"/>
  <c r="E30" i="22" s="1"/>
  <c r="E61" i="7"/>
  <c r="C72" i="20" s="1"/>
  <c r="E72" i="20" s="1"/>
  <c r="E34" i="7"/>
  <c r="C45" i="20" s="1"/>
  <c r="E45" i="20" s="1"/>
  <c r="E79" i="7"/>
  <c r="C90" i="20" s="1"/>
  <c r="E90" i="20" s="1"/>
  <c r="G12" i="7"/>
  <c r="C23" i="22" s="1"/>
  <c r="E23" i="22" s="1"/>
  <c r="G35" i="7"/>
  <c r="E67" i="7"/>
  <c r="C78" i="20" s="1"/>
  <c r="E78" i="20" s="1"/>
  <c r="E12" i="7"/>
  <c r="C23" i="20" s="1"/>
  <c r="E23" i="20" s="1"/>
  <c r="G41" i="7"/>
  <c r="C52" i="22" s="1"/>
  <c r="E52" i="22" s="1"/>
  <c r="D53" i="7"/>
  <c r="C64" i="21" s="1"/>
  <c r="E64" i="21" s="1"/>
  <c r="H33" i="7"/>
  <c r="C44" i="27" s="1"/>
  <c r="E44" i="27" s="1"/>
  <c r="D36" i="7"/>
  <c r="C47" i="21" s="1"/>
  <c r="E47" i="21" s="1"/>
  <c r="H50" i="7"/>
  <c r="J82" i="7"/>
  <c r="F32" i="7"/>
  <c r="C43" i="23" s="1"/>
  <c r="E43" i="23" s="1"/>
  <c r="H10" i="7"/>
  <c r="C21" i="27" s="1"/>
  <c r="E21" i="27" s="1"/>
  <c r="J37" i="7"/>
  <c r="D26" i="7"/>
  <c r="C37" i="21" s="1"/>
  <c r="E37" i="21" s="1"/>
  <c r="H36" i="7"/>
  <c r="C47" i="27" s="1"/>
  <c r="E47" i="27" s="1"/>
  <c r="G55" i="7"/>
  <c r="C66" i="22" s="1"/>
  <c r="E66" i="22" s="1"/>
  <c r="F41" i="7"/>
  <c r="C52" i="23" s="1"/>
  <c r="E52" i="23" s="1"/>
  <c r="G52" i="7"/>
  <c r="E27" i="7"/>
  <c r="C38" i="20" s="1"/>
  <c r="E38" i="20" s="1"/>
  <c r="E87" i="7"/>
  <c r="C98" i="20" s="1"/>
  <c r="E98" i="20" s="1"/>
  <c r="E66" i="7"/>
  <c r="C77" i="20" s="1"/>
  <c r="E77" i="20" s="1"/>
  <c r="E36" i="7"/>
  <c r="C47" i="20" s="1"/>
  <c r="E47" i="20" s="1"/>
  <c r="E81" i="7"/>
  <c r="C92" i="20" s="1"/>
  <c r="E92" i="20" s="1"/>
  <c r="E70" i="7"/>
  <c r="C81" i="20" s="1"/>
  <c r="E81" i="20" s="1"/>
  <c r="H41" i="7"/>
  <c r="C52" i="27" s="1"/>
  <c r="E52" i="27" s="1"/>
  <c r="D50" i="7"/>
  <c r="C61" i="21" s="1"/>
  <c r="E61" i="21" s="1"/>
  <c r="F67" i="7"/>
  <c r="C78" i="23" s="1"/>
  <c r="E78" i="23" s="1"/>
  <c r="D69" i="7"/>
  <c r="C80" i="21" s="1"/>
  <c r="E80" i="21" s="1"/>
  <c r="H81" i="7"/>
  <c r="C92" i="27" s="1"/>
  <c r="E92" i="27" s="1"/>
  <c r="J60" i="7"/>
  <c r="J64" i="7"/>
  <c r="J76" i="7"/>
  <c r="F52" i="7"/>
  <c r="C63" i="23" s="1"/>
  <c r="E63" i="23" s="1"/>
  <c r="F15" i="7"/>
  <c r="C26" i="23" s="1"/>
  <c r="E26" i="23" s="1"/>
  <c r="G75" i="7"/>
  <c r="C86" i="22" s="1"/>
  <c r="E86" i="22" s="1"/>
  <c r="J13" i="7"/>
  <c r="E35" i="7"/>
  <c r="C46" i="20" s="1"/>
  <c r="E46" i="20" s="1"/>
  <c r="E55" i="7"/>
  <c r="C66" i="20" s="1"/>
  <c r="E66" i="20" s="1"/>
  <c r="E14" i="7"/>
  <c r="C25" i="20" s="1"/>
  <c r="E25" i="20" s="1"/>
  <c r="E78" i="7"/>
  <c r="C89" i="20" s="1"/>
  <c r="E89" i="20" s="1"/>
  <c r="J41" i="7"/>
  <c r="E53" i="7"/>
  <c r="C64" i="20" s="1"/>
  <c r="E64" i="20" s="1"/>
  <c r="G23" i="7"/>
  <c r="C34" i="22" s="1"/>
  <c r="E34" i="22" s="1"/>
  <c r="E80" i="7"/>
  <c r="C91" i="20" s="1"/>
  <c r="E91" i="20" s="1"/>
  <c r="E51" i="7"/>
  <c r="C62" i="20" s="1"/>
  <c r="E62" i="20" s="1"/>
  <c r="E26" i="7"/>
  <c r="C37" i="20" s="1"/>
  <c r="E37" i="20" s="1"/>
  <c r="E71" i="7"/>
  <c r="C82" i="20" s="1"/>
  <c r="E82" i="20" s="1"/>
  <c r="E60" i="7"/>
  <c r="C71" i="20" s="1"/>
  <c r="E71" i="20" s="1"/>
  <c r="E41" i="7"/>
  <c r="C52" i="20" s="1"/>
  <c r="E52" i="20" s="1"/>
  <c r="G82" i="7"/>
  <c r="C93" i="22" s="1"/>
  <c r="E93" i="22" s="1"/>
  <c r="F14" i="7"/>
  <c r="C25" i="23" s="1"/>
  <c r="E25" i="23" s="1"/>
  <c r="J32" i="7"/>
  <c r="F25" i="7"/>
  <c r="C36" i="23" s="1"/>
  <c r="E36" i="23" s="1"/>
  <c r="J18" i="7"/>
  <c r="F57" i="7"/>
  <c r="C68" i="23" s="1"/>
  <c r="E68" i="23" s="1"/>
  <c r="G45" i="7"/>
  <c r="C56" i="22" s="1"/>
  <c r="E56" i="22" s="1"/>
  <c r="J20" i="7"/>
  <c r="F33" i="7"/>
  <c r="C44" i="23" s="1"/>
  <c r="E44" i="23" s="1"/>
  <c r="I9" i="23"/>
  <c r="I9" i="18"/>
  <c r="I11" i="18"/>
  <c r="I11" i="27"/>
  <c r="I9" i="27"/>
  <c r="I8" i="20"/>
  <c r="I9" i="20"/>
  <c r="E15" i="7"/>
  <c r="C26" i="20" s="1"/>
  <c r="E26" i="20" s="1"/>
  <c r="E38" i="7"/>
  <c r="D55" i="7"/>
  <c r="D25" i="7"/>
  <c r="D87" i="7"/>
  <c r="C98" i="21" s="1"/>
  <c r="H37" i="7"/>
  <c r="E64" i="7"/>
  <c r="C75" i="20" s="1"/>
  <c r="E75" i="20" s="1"/>
  <c r="F8" i="7"/>
  <c r="C19" i="23" s="1"/>
  <c r="E19" i="23" s="1"/>
  <c r="J47" i="7"/>
  <c r="H31" i="7"/>
  <c r="C42" i="27" s="1"/>
  <c r="E42" i="27" s="1"/>
  <c r="J25" i="7"/>
  <c r="E11" i="7"/>
  <c r="C22" i="20" s="1"/>
  <c r="E22" i="20" s="1"/>
  <c r="E75" i="7"/>
  <c r="C86" i="20" s="1"/>
  <c r="E86" i="20" s="1"/>
  <c r="D60" i="7"/>
  <c r="C71" i="21" s="1"/>
  <c r="E71" i="21" s="1"/>
  <c r="G64" i="7"/>
  <c r="C75" i="22" s="1"/>
  <c r="E75" i="22" s="1"/>
  <c r="G60" i="7"/>
  <c r="C71" i="22" s="1"/>
  <c r="E71" i="22" s="1"/>
  <c r="D22" i="7"/>
  <c r="F58" i="7"/>
  <c r="C69" i="23" s="1"/>
  <c r="E69" i="23" s="1"/>
  <c r="G32" i="7"/>
  <c r="C43" i="22" s="1"/>
  <c r="E43" i="22" s="1"/>
  <c r="E31" i="7"/>
  <c r="C42" i="20" s="1"/>
  <c r="E42" i="20" s="1"/>
  <c r="H25" i="7"/>
  <c r="E73" i="7"/>
  <c r="C84" i="20" s="1"/>
  <c r="E84" i="20" s="1"/>
  <c r="D15" i="7"/>
  <c r="C26" i="21" s="1"/>
  <c r="E26" i="21" s="1"/>
  <c r="D68" i="7"/>
  <c r="C79" i="21" s="1"/>
  <c r="E79" i="21" s="1"/>
  <c r="F21" i="7"/>
  <c r="C32" i="23" s="1"/>
  <c r="E32" i="23" s="1"/>
  <c r="H11" i="7"/>
  <c r="C22" i="27" s="1"/>
  <c r="E22" i="27" s="1"/>
  <c r="J48" i="7"/>
  <c r="H75" i="7"/>
  <c r="C86" i="27" s="1"/>
  <c r="E86" i="27" s="1"/>
  <c r="F17" i="7"/>
  <c r="C28" i="23" s="1"/>
  <c r="E28" i="23" s="1"/>
  <c r="F56" i="7"/>
  <c r="C67" i="23" s="1"/>
  <c r="E67" i="23" s="1"/>
  <c r="H39" i="7"/>
  <c r="C50" i="27" s="1"/>
  <c r="E50" i="27" s="1"/>
  <c r="G37" i="7"/>
  <c r="C32" i="7"/>
  <c r="C43" i="18" s="1"/>
  <c r="F13" i="7"/>
  <c r="C24" i="23" s="1"/>
  <c r="E24" i="23" s="1"/>
  <c r="F87" i="7"/>
  <c r="C98" i="23" s="1"/>
  <c r="E25" i="7"/>
  <c r="C36" i="20" s="1"/>
  <c r="E36" i="20" s="1"/>
  <c r="D31" i="7"/>
  <c r="C42" i="21" s="1"/>
  <c r="E42" i="21" s="1"/>
  <c r="H87" i="7"/>
  <c r="C98" i="27" s="1"/>
  <c r="E32" i="7"/>
  <c r="C43" i="20" s="1"/>
  <c r="E43" i="20" s="1"/>
  <c r="H32" i="7"/>
  <c r="C43" i="27" s="1"/>
  <c r="E43" i="27" s="1"/>
  <c r="E82" i="7"/>
  <c r="C93" i="20" s="1"/>
  <c r="E93" i="20" s="1"/>
  <c r="E22" i="7"/>
  <c r="C33" i="20" s="1"/>
  <c r="E33" i="20" s="1"/>
  <c r="D73" i="7"/>
  <c r="C84" i="21" s="1"/>
  <c r="E84" i="21" s="1"/>
  <c r="D11" i="7"/>
  <c r="C22" i="21" s="1"/>
  <c r="E22" i="21" s="1"/>
  <c r="D75" i="7"/>
  <c r="G15" i="7"/>
  <c r="C26" i="22" s="1"/>
  <c r="E26" i="22" s="1"/>
  <c r="G36" i="7"/>
  <c r="C47" i="22" s="1"/>
  <c r="E47" i="22" s="1"/>
  <c r="D48" i="7"/>
  <c r="C59" i="21" s="1"/>
  <c r="E59" i="21" s="1"/>
  <c r="H12" i="7"/>
  <c r="C23" i="27" s="1"/>
  <c r="E23" i="27" s="1"/>
  <c r="F10" i="7"/>
  <c r="C21" i="23" s="1"/>
  <c r="E21" i="23" s="1"/>
  <c r="J73" i="7"/>
  <c r="F55" i="7"/>
  <c r="C66" i="23" s="1"/>
  <c r="E66" i="23" s="1"/>
  <c r="H52" i="7"/>
  <c r="C63" i="27" s="1"/>
  <c r="E63" i="27" s="1"/>
  <c r="H68" i="7"/>
  <c r="C79" i="27" s="1"/>
  <c r="E79" i="27" s="1"/>
  <c r="G79" i="7"/>
  <c r="C90" i="22" s="1"/>
  <c r="E90" i="22" s="1"/>
  <c r="E50" i="7"/>
  <c r="C61" i="20" s="1"/>
  <c r="E61" i="20" s="1"/>
  <c r="E54" i="7"/>
  <c r="C65" i="20" s="1"/>
  <c r="E65" i="20" s="1"/>
  <c r="J61" i="7"/>
  <c r="H55" i="7"/>
  <c r="C66" i="27" s="1"/>
  <c r="E66" i="27" s="1"/>
  <c r="H15" i="7"/>
  <c r="C26" i="27" s="1"/>
  <c r="E26" i="27" s="1"/>
  <c r="D37" i="7"/>
  <c r="C48" i="21" s="1"/>
  <c r="E48" i="21" s="1"/>
  <c r="G38" i="7"/>
  <c r="C49" i="22" s="1"/>
  <c r="E49" i="22" s="1"/>
  <c r="G85" i="7"/>
  <c r="C96" i="22" s="1"/>
  <c r="H48" i="7"/>
  <c r="C59" i="27" s="1"/>
  <c r="E59" i="27" s="1"/>
  <c r="F38" i="7"/>
  <c r="C49" i="23" s="1"/>
  <c r="E49" i="23" s="1"/>
  <c r="H29" i="7"/>
  <c r="H34" i="7"/>
  <c r="C45" i="27" s="1"/>
  <c r="E45" i="27" s="1"/>
  <c r="D34" i="7"/>
  <c r="C45" i="21" s="1"/>
  <c r="E45" i="21" s="1"/>
  <c r="H44" i="7"/>
  <c r="C55" i="27" s="1"/>
  <c r="E55" i="27" s="1"/>
  <c r="G50" i="7"/>
  <c r="C61" i="22" s="1"/>
  <c r="E61" i="22" s="1"/>
  <c r="G10" i="7"/>
  <c r="C21" i="22" s="1"/>
  <c r="E21" i="22" s="1"/>
  <c r="F31" i="7"/>
  <c r="C42" i="23" s="1"/>
  <c r="E42" i="23" s="1"/>
  <c r="H9" i="7"/>
  <c r="F86" i="7"/>
  <c r="C97" i="23" s="1"/>
  <c r="D79" i="7"/>
  <c r="E10" i="7"/>
  <c r="C21" i="20" s="1"/>
  <c r="E21" i="20" s="1"/>
  <c r="E74" i="7"/>
  <c r="C85" i="20" s="1"/>
  <c r="E85" i="20" s="1"/>
  <c r="E44" i="7"/>
  <c r="C55" i="20" s="1"/>
  <c r="E55" i="20" s="1"/>
  <c r="D12" i="7"/>
  <c r="C23" i="21" s="1"/>
  <c r="E23" i="21" s="1"/>
  <c r="E72" i="7"/>
  <c r="C83" i="20" s="1"/>
  <c r="E83" i="20" s="1"/>
  <c r="E37" i="7"/>
  <c r="C48" i="20" s="1"/>
  <c r="E48" i="20" s="1"/>
  <c r="D61" i="7"/>
  <c r="C72" i="21" s="1"/>
  <c r="E72" i="21" s="1"/>
  <c r="G26" i="7"/>
  <c r="C37" i="22" s="1"/>
  <c r="E37" i="22" s="1"/>
  <c r="G87" i="7"/>
  <c r="C98" i="22" s="1"/>
  <c r="G48" i="7"/>
  <c r="C59" i="22" s="1"/>
  <c r="E59" i="22" s="1"/>
  <c r="J85" i="7"/>
  <c r="G28" i="7"/>
  <c r="C39" i="22" s="1"/>
  <c r="E39" i="22" s="1"/>
  <c r="F27" i="7"/>
  <c r="C38" i="23" s="1"/>
  <c r="E38" i="23" s="1"/>
  <c r="D44" i="7"/>
  <c r="D27" i="7"/>
  <c r="F49" i="7"/>
  <c r="C60" i="23" s="1"/>
  <c r="E60" i="23" s="1"/>
  <c r="G83" i="7"/>
  <c r="C94" i="22" s="1"/>
  <c r="G27" i="7"/>
  <c r="J39" i="7"/>
  <c r="C82" i="7"/>
  <c r="C93" i="18" s="1"/>
  <c r="E93" i="18" s="1"/>
  <c r="F26" i="7"/>
  <c r="C37" i="23" s="1"/>
  <c r="E37" i="23" s="1"/>
  <c r="H19" i="7"/>
  <c r="H30" i="7"/>
  <c r="C41" i="27" s="1"/>
  <c r="E41" i="27" s="1"/>
  <c r="D30" i="7"/>
  <c r="C41" i="21" s="1"/>
  <c r="E41" i="21" s="1"/>
  <c r="H72" i="7"/>
  <c r="C83" i="27" s="1"/>
  <c r="E83" i="27" s="1"/>
  <c r="H27" i="7"/>
  <c r="C38" i="27" s="1"/>
  <c r="E38" i="27" s="1"/>
  <c r="J72" i="7"/>
  <c r="H82" i="7"/>
  <c r="C93" i="27" s="1"/>
  <c r="E93" i="27" s="1"/>
  <c r="E17" i="7"/>
  <c r="C28" i="20" s="1"/>
  <c r="E28" i="20" s="1"/>
  <c r="D49" i="7"/>
  <c r="C60" i="21" s="1"/>
  <c r="E60" i="21" s="1"/>
  <c r="D51" i="7"/>
  <c r="C62" i="21" s="1"/>
  <c r="E62" i="21" s="1"/>
  <c r="D72" i="7"/>
  <c r="G44" i="7"/>
  <c r="C55" i="22" s="1"/>
  <c r="E55" i="22" s="1"/>
  <c r="G72" i="7"/>
  <c r="C83" i="22" s="1"/>
  <c r="E83" i="22" s="1"/>
  <c r="F83" i="7"/>
  <c r="C94" i="23" s="1"/>
  <c r="H73" i="7"/>
  <c r="C84" i="27" s="1"/>
  <c r="E84" i="27" s="1"/>
  <c r="E30" i="7"/>
  <c r="C41" i="20" s="1"/>
  <c r="E41" i="20" s="1"/>
  <c r="G18" i="7"/>
  <c r="D83" i="7"/>
  <c r="C94" i="21" s="1"/>
  <c r="F82" i="7"/>
  <c r="C93" i="23" s="1"/>
  <c r="E93" i="23" s="1"/>
  <c r="H53" i="7"/>
  <c r="C64" i="27" s="1"/>
  <c r="E64" i="27" s="1"/>
  <c r="H84" i="7"/>
  <c r="C95" i="27" s="1"/>
  <c r="F75" i="7"/>
  <c r="C86" i="23" s="1"/>
  <c r="E86" i="23" s="1"/>
  <c r="I8" i="26"/>
  <c r="I11" i="26"/>
  <c r="I9" i="26"/>
  <c r="I8" i="22"/>
  <c r="I11" i="22"/>
  <c r="I9" i="22"/>
  <c r="G73" i="7"/>
  <c r="C84" i="22" s="1"/>
  <c r="E84" i="22" s="1"/>
  <c r="G11" i="7"/>
  <c r="C22" i="22" s="1"/>
  <c r="E22" i="22" s="1"/>
  <c r="F81" i="7"/>
  <c r="C92" i="23" s="1"/>
  <c r="E92" i="23" s="1"/>
  <c r="F51" i="7"/>
  <c r="C62" i="23" s="1"/>
  <c r="E62" i="23" s="1"/>
  <c r="F79" i="7"/>
  <c r="C90" i="23" s="1"/>
  <c r="E90" i="23" s="1"/>
  <c r="J80" i="7"/>
  <c r="H77" i="7"/>
  <c r="C88" i="27" s="1"/>
  <c r="E88" i="27" s="1"/>
  <c r="F68" i="7"/>
  <c r="C79" i="23" s="1"/>
  <c r="E79" i="23" s="1"/>
  <c r="F18" i="7"/>
  <c r="C29" i="23" s="1"/>
  <c r="E29" i="23" s="1"/>
  <c r="F73" i="7"/>
  <c r="C84" i="23" s="1"/>
  <c r="E84" i="23" s="1"/>
  <c r="H79" i="7"/>
  <c r="C90" i="27" s="1"/>
  <c r="E90" i="27" s="1"/>
  <c r="H67" i="7"/>
  <c r="C78" i="27" s="1"/>
  <c r="E78" i="27" s="1"/>
  <c r="F36" i="7"/>
  <c r="C47" i="23" s="1"/>
  <c r="E47" i="23" s="1"/>
  <c r="J10" i="7"/>
  <c r="G17" i="7"/>
  <c r="C28" i="22" s="1"/>
  <c r="E28" i="22" s="1"/>
  <c r="G67" i="7"/>
  <c r="G74" i="7"/>
  <c r="C85" i="22" s="1"/>
  <c r="E85" i="22" s="1"/>
  <c r="G21" i="7"/>
  <c r="C32" i="22" s="1"/>
  <c r="E32" i="22" s="1"/>
  <c r="G76" i="7"/>
  <c r="C87" i="22" s="1"/>
  <c r="E87" i="22" s="1"/>
  <c r="F80" i="7"/>
  <c r="C91" i="23" s="1"/>
  <c r="E91" i="23" s="1"/>
  <c r="E46" i="7"/>
  <c r="C57" i="20" s="1"/>
  <c r="E57" i="20" s="1"/>
  <c r="D10" i="7"/>
  <c r="D74" i="7"/>
  <c r="C85" i="21" s="1"/>
  <c r="E85" i="21" s="1"/>
  <c r="H86" i="7"/>
  <c r="C97" i="27" s="1"/>
  <c r="F84" i="7"/>
  <c r="C95" i="23" s="1"/>
  <c r="F23" i="7"/>
  <c r="C34" i="23" s="1"/>
  <c r="E34" i="23" s="1"/>
  <c r="F12" i="7"/>
  <c r="C23" i="23" s="1"/>
  <c r="E23" i="23" s="1"/>
  <c r="H58" i="7"/>
  <c r="C69" i="27" s="1"/>
  <c r="E69" i="27" s="1"/>
  <c r="H8" i="7"/>
  <c r="C19" i="27" s="1"/>
  <c r="E19" i="27" s="1"/>
  <c r="F64" i="7"/>
  <c r="C75" i="23" s="1"/>
  <c r="E75" i="23" s="1"/>
  <c r="F46" i="7"/>
  <c r="C57" i="23" s="1"/>
  <c r="E57" i="23" s="1"/>
  <c r="J86" i="7"/>
  <c r="D21" i="7"/>
  <c r="G34" i="7"/>
  <c r="C45" i="22" s="1"/>
  <c r="E45" i="22" s="1"/>
  <c r="E69" i="7"/>
  <c r="C80" i="20" s="1"/>
  <c r="E80" i="20" s="1"/>
  <c r="H64" i="7"/>
  <c r="C75" i="27" s="1"/>
  <c r="E75" i="27" s="1"/>
  <c r="F11" i="7"/>
  <c r="C22" i="23" s="1"/>
  <c r="E22" i="23" s="1"/>
  <c r="H74" i="7"/>
  <c r="C85" i="27" s="1"/>
  <c r="E85" i="27" s="1"/>
  <c r="E58" i="7"/>
  <c r="C69" i="20" s="1"/>
  <c r="E69" i="20" s="1"/>
  <c r="E28" i="7"/>
  <c r="C39" i="20" s="1"/>
  <c r="E39" i="20" s="1"/>
  <c r="D43" i="7"/>
  <c r="C54" i="21" s="1"/>
  <c r="E54" i="21" s="1"/>
  <c r="H13" i="7"/>
  <c r="C24" i="27" s="1"/>
  <c r="E24" i="27" s="1"/>
  <c r="C46" i="7"/>
  <c r="F59" i="7"/>
  <c r="C70" i="23" s="1"/>
  <c r="E70" i="23" s="1"/>
  <c r="D8" i="7"/>
  <c r="C19" i="21" s="1"/>
  <c r="E19" i="21" s="1"/>
  <c r="F47" i="7"/>
  <c r="C58" i="23" s="1"/>
  <c r="E58" i="23" s="1"/>
  <c r="D32" i="7"/>
  <c r="C43" i="21" s="1"/>
  <c r="E43" i="21" s="1"/>
  <c r="H46" i="7"/>
  <c r="E21" i="7"/>
  <c r="C32" i="20" s="1"/>
  <c r="E32" i="20" s="1"/>
  <c r="H17" i="7"/>
  <c r="E13" i="7"/>
  <c r="C24" i="20" s="1"/>
  <c r="E24" i="20" s="1"/>
  <c r="E86" i="7"/>
  <c r="C97" i="20" s="1"/>
  <c r="E97" i="20" s="1"/>
  <c r="D84" i="7"/>
  <c r="C95" i="21" s="1"/>
  <c r="D86" i="7"/>
  <c r="D67" i="7"/>
  <c r="C78" i="21" s="1"/>
  <c r="E78" i="21" s="1"/>
  <c r="E77" i="7"/>
  <c r="C88" i="20" s="1"/>
  <c r="E88" i="20" s="1"/>
  <c r="F74" i="7"/>
  <c r="C85" i="23" s="1"/>
  <c r="E85" i="23" s="1"/>
  <c r="G58" i="7"/>
  <c r="C69" i="22" s="1"/>
  <c r="E69" i="22" s="1"/>
  <c r="G13" i="7"/>
  <c r="D58" i="7"/>
  <c r="C69" i="21" s="1"/>
  <c r="E69" i="21" s="1"/>
  <c r="D28" i="7"/>
  <c r="C39" i="21" s="1"/>
  <c r="E39" i="21" s="1"/>
  <c r="G46" i="7"/>
  <c r="H49" i="7"/>
  <c r="C60" i="27" s="1"/>
  <c r="E60" i="27" s="1"/>
  <c r="D70" i="7"/>
  <c r="C81" i="21" s="1"/>
  <c r="E81" i="21" s="1"/>
  <c r="F19" i="7"/>
  <c r="C30" i="23" s="1"/>
  <c r="E30" i="23" s="1"/>
  <c r="F9" i="7"/>
  <c r="C20" i="23" s="1"/>
  <c r="E20" i="23" s="1"/>
  <c r="E43" i="7"/>
  <c r="C54" i="20" s="1"/>
  <c r="E54" i="20" s="1"/>
  <c r="E18" i="7"/>
  <c r="C29" i="20" s="1"/>
  <c r="E29" i="20" s="1"/>
  <c r="E63" i="7"/>
  <c r="C74" i="20" s="1"/>
  <c r="E74" i="20" s="1"/>
  <c r="D42" i="7"/>
  <c r="C53" i="21" s="1"/>
  <c r="E53" i="21" s="1"/>
  <c r="D76" i="7"/>
  <c r="C87" i="21" s="1"/>
  <c r="E87" i="21" s="1"/>
  <c r="D57" i="7"/>
  <c r="C68" i="21" s="1"/>
  <c r="E68" i="21" s="1"/>
  <c r="D78" i="7"/>
  <c r="C89" i="21" s="1"/>
  <c r="E89" i="21" s="1"/>
  <c r="C40" i="7"/>
  <c r="H35" i="7"/>
  <c r="C46" i="27" s="1"/>
  <c r="E46" i="27" s="1"/>
  <c r="J29" i="7"/>
  <c r="H80" i="7"/>
  <c r="C91" i="27" s="1"/>
  <c r="E91" i="27" s="1"/>
  <c r="G20" i="7"/>
  <c r="C31" i="22" s="1"/>
  <c r="E31" i="22" s="1"/>
  <c r="G56" i="7"/>
  <c r="C67" i="22" s="1"/>
  <c r="E67" i="22" s="1"/>
  <c r="G80" i="7"/>
  <c r="C91" i="22" s="1"/>
  <c r="E91" i="22" s="1"/>
  <c r="G63" i="7"/>
  <c r="C74" i="22" s="1"/>
  <c r="E74" i="22" s="1"/>
  <c r="H66" i="7"/>
  <c r="C77" i="27" s="1"/>
  <c r="E77" i="27" s="1"/>
  <c r="H65" i="7"/>
  <c r="C76" i="27" s="1"/>
  <c r="E76" i="27" s="1"/>
  <c r="G30" i="7"/>
  <c r="C41" i="22" s="1"/>
  <c r="E41" i="22" s="1"/>
  <c r="F42" i="7"/>
  <c r="C53" i="23" s="1"/>
  <c r="E53" i="23" s="1"/>
  <c r="D85" i="7"/>
  <c r="H69" i="7"/>
  <c r="C80" i="27" s="1"/>
  <c r="E80" i="27" s="1"/>
  <c r="G9" i="7"/>
  <c r="C20" i="22" s="1"/>
  <c r="E20" i="22" s="1"/>
  <c r="F60" i="7"/>
  <c r="C71" i="23" s="1"/>
  <c r="E71" i="23" s="1"/>
  <c r="J57" i="7"/>
  <c r="E68" i="7"/>
  <c r="C79" i="20" s="1"/>
  <c r="E79" i="20" s="1"/>
  <c r="D39" i="7"/>
  <c r="C50" i="21" s="1"/>
  <c r="E50" i="21" s="1"/>
  <c r="D9" i="7"/>
  <c r="C20" i="21" s="1"/>
  <c r="E20" i="21" s="1"/>
  <c r="H43" i="7"/>
  <c r="H60" i="7"/>
  <c r="C71" i="27" s="1"/>
  <c r="E71" i="27" s="1"/>
  <c r="J70" i="7"/>
  <c r="E29" i="7"/>
  <c r="C40" i="20" s="1"/>
  <c r="E40" i="20" s="1"/>
  <c r="G66" i="7"/>
  <c r="C77" i="22" s="1"/>
  <c r="E77" i="22" s="1"/>
  <c r="D45" i="7"/>
  <c r="C56" i="21" s="1"/>
  <c r="E56" i="21" s="1"/>
  <c r="J45" i="7"/>
  <c r="F39" i="7"/>
  <c r="C50" i="23" s="1"/>
  <c r="E50" i="23" s="1"/>
  <c r="G40" i="7"/>
  <c r="G69" i="7"/>
  <c r="C80" i="22" s="1"/>
  <c r="E80" i="22" s="1"/>
  <c r="G70" i="7"/>
  <c r="C81" i="22" s="1"/>
  <c r="E81" i="22" s="1"/>
  <c r="E56" i="7"/>
  <c r="C67" i="20" s="1"/>
  <c r="E67" i="20" s="1"/>
  <c r="F35" i="7"/>
  <c r="C46" i="23" s="1"/>
  <c r="E46" i="23" s="1"/>
  <c r="J84" i="7"/>
  <c r="C16" i="7"/>
  <c r="C27" i="18" s="1"/>
  <c r="H57" i="7"/>
  <c r="C68" i="27" s="1"/>
  <c r="E68" i="27" s="1"/>
  <c r="F66" i="7"/>
  <c r="C77" i="23" s="1"/>
  <c r="E77" i="23" s="1"/>
  <c r="F69" i="7"/>
  <c r="C80" i="23" s="1"/>
  <c r="E80" i="23" s="1"/>
  <c r="E8" i="7"/>
  <c r="C19" i="20" s="1"/>
  <c r="E19" i="20" s="1"/>
  <c r="E42" i="7"/>
  <c r="C53" i="20" s="1"/>
  <c r="E53" i="20" s="1"/>
  <c r="E76" i="7"/>
  <c r="C87" i="20" s="1"/>
  <c r="E87" i="20" s="1"/>
  <c r="E57" i="7"/>
  <c r="C68" i="20" s="1"/>
  <c r="E68" i="20" s="1"/>
  <c r="D66" i="7"/>
  <c r="C77" i="21" s="1"/>
  <c r="E77" i="21" s="1"/>
  <c r="D17" i="7"/>
  <c r="C28" i="21" s="1"/>
  <c r="E28" i="21" s="1"/>
  <c r="D19" i="7"/>
  <c r="C30" i="21" s="1"/>
  <c r="E30" i="21" s="1"/>
  <c r="E40" i="7"/>
  <c r="C51" i="20" s="1"/>
  <c r="E51" i="20" s="1"/>
  <c r="H56" i="7"/>
  <c r="C67" i="27" s="1"/>
  <c r="E67" i="27" s="1"/>
  <c r="E45" i="7"/>
  <c r="C56" i="20" s="1"/>
  <c r="E56" i="20" s="1"/>
  <c r="J53" i="7"/>
  <c r="G43" i="7"/>
  <c r="J68" i="7"/>
  <c r="G84" i="7"/>
  <c r="C95" i="22" s="1"/>
  <c r="G39" i="7"/>
  <c r="C50" i="22" s="1"/>
  <c r="E50" i="22" s="1"/>
  <c r="D80" i="7"/>
  <c r="C91" i="21" s="1"/>
  <c r="E91" i="21" s="1"/>
  <c r="D56" i="7"/>
  <c r="C67" i="21" s="1"/>
  <c r="E67" i="21" s="1"/>
  <c r="J56" i="7"/>
  <c r="F40" i="7"/>
  <c r="C51" i="23" s="1"/>
  <c r="E51" i="23" s="1"/>
  <c r="F63" i="7"/>
  <c r="C74" i="23" s="1"/>
  <c r="E74" i="23" s="1"/>
  <c r="H21" i="7"/>
  <c r="J65" i="7"/>
  <c r="D65" i="7"/>
  <c r="C76" i="21" s="1"/>
  <c r="E76" i="21" s="1"/>
  <c r="G65" i="7"/>
  <c r="C76" i="22" s="1"/>
  <c r="E76" i="22" s="1"/>
  <c r="J69" i="7"/>
  <c r="H78" i="7"/>
  <c r="C89" i="27" s="1"/>
  <c r="E89" i="27" s="1"/>
  <c r="H85" i="7"/>
  <c r="C96" i="27" s="1"/>
  <c r="E20" i="7"/>
  <c r="C31" i="20" s="1"/>
  <c r="E31" i="20" s="1"/>
  <c r="E84" i="7"/>
  <c r="C95" i="20" s="1"/>
  <c r="E95" i="20" s="1"/>
  <c r="E65" i="7"/>
  <c r="C76" i="20" s="1"/>
  <c r="E76" i="20" s="1"/>
  <c r="H51" i="7"/>
  <c r="C62" i="27" s="1"/>
  <c r="E62" i="27" s="1"/>
  <c r="F76" i="7"/>
  <c r="C87" i="23" s="1"/>
  <c r="E87" i="23" s="1"/>
  <c r="J17" i="7"/>
  <c r="E16" i="7"/>
  <c r="C27" i="20" s="1"/>
  <c r="E27" i="20" s="1"/>
  <c r="G53" i="7"/>
  <c r="C64" i="22" s="1"/>
  <c r="E64" i="22" s="1"/>
  <c r="D40" i="7"/>
  <c r="C51" i="21" s="1"/>
  <c r="E51" i="21" s="1"/>
  <c r="H40" i="7"/>
  <c r="H63" i="7"/>
  <c r="C74" i="27" s="1"/>
  <c r="E74" i="27" s="1"/>
  <c r="J78" i="7"/>
  <c r="H23" i="7"/>
  <c r="C34" i="27" s="1"/>
  <c r="E34" i="27" s="1"/>
  <c r="F62" i="7"/>
  <c r="C73" i="23" s="1"/>
  <c r="E73" i="23" s="1"/>
  <c r="F24" i="7"/>
  <c r="C35" i="23" s="1"/>
  <c r="E35" i="23" s="1"/>
  <c r="J9" i="7"/>
  <c r="H18" i="7"/>
  <c r="D20" i="7"/>
  <c r="C31" i="21" s="1"/>
  <c r="E31" i="21" s="1"/>
  <c r="H20" i="7"/>
  <c r="C31" i="27" s="1"/>
  <c r="E31" i="27" s="1"/>
  <c r="H45" i="7"/>
  <c r="C56" i="27" s="1"/>
  <c r="E56" i="27" s="1"/>
  <c r="E19" i="7"/>
  <c r="C30" i="20" s="1"/>
  <c r="E30" i="20" s="1"/>
  <c r="E39" i="7"/>
  <c r="C50" i="20" s="1"/>
  <c r="E50" i="20" s="1"/>
  <c r="E9" i="7"/>
  <c r="C20" i="20" s="1"/>
  <c r="E20" i="20" s="1"/>
  <c r="D18" i="7"/>
  <c r="C29" i="21" s="1"/>
  <c r="E29" i="21" s="1"/>
  <c r="D63" i="7"/>
  <c r="C74" i="21" s="1"/>
  <c r="E74" i="21" s="1"/>
  <c r="D35" i="7"/>
  <c r="C46" i="21" s="1"/>
  <c r="E46" i="21" s="1"/>
  <c r="F53" i="7"/>
  <c r="C64" i="23" s="1"/>
  <c r="E64" i="23" s="1"/>
  <c r="H42" i="7"/>
  <c r="C53" i="27" s="1"/>
  <c r="E53" i="27" s="1"/>
  <c r="H76" i="7"/>
  <c r="C87" i="27" s="1"/>
  <c r="E87" i="27" s="1"/>
  <c r="D14" i="7"/>
  <c r="F43" i="7"/>
  <c r="C54" i="23" s="1"/>
  <c r="E54" i="23" s="1"/>
  <c r="G8" i="7"/>
  <c r="C19" i="22" s="1"/>
  <c r="E19" i="22" s="1"/>
  <c r="G68" i="7"/>
  <c r="C79" i="22" s="1"/>
  <c r="E79" i="22" s="1"/>
  <c r="G51" i="7"/>
  <c r="G42" i="7"/>
  <c r="D77" i="7"/>
  <c r="C88" i="21" s="1"/>
  <c r="E88" i="21" s="1"/>
  <c r="G86" i="7"/>
  <c r="F44" i="7"/>
  <c r="C55" i="23" s="1"/>
  <c r="E55" i="23" s="1"/>
  <c r="J19" i="7"/>
  <c r="F71" i="7"/>
  <c r="C82" i="23" s="1"/>
  <c r="E82" i="23" s="1"/>
  <c r="F30" i="7"/>
  <c r="C41" i="23" s="1"/>
  <c r="E41" i="23" s="1"/>
  <c r="C48" i="22"/>
  <c r="E48" i="22" s="1"/>
  <c r="C81" i="27"/>
  <c r="E81" i="27" s="1"/>
  <c r="G77" i="7"/>
  <c r="C88" i="22" s="1"/>
  <c r="E88" i="22" s="1"/>
  <c r="H54" i="7"/>
  <c r="F45" i="7"/>
  <c r="C56" i="23" s="1"/>
  <c r="E56" i="23" s="1"/>
  <c r="H14" i="7"/>
  <c r="C25" i="27" s="1"/>
  <c r="E25" i="27" s="1"/>
  <c r="F70" i="7"/>
  <c r="C81" i="23" s="1"/>
  <c r="E81" i="23" s="1"/>
  <c r="J22" i="7"/>
  <c r="F22" i="7"/>
  <c r="C33" i="23" s="1"/>
  <c r="E33" i="23" s="1"/>
  <c r="H28" i="7"/>
  <c r="C39" i="27" s="1"/>
  <c r="E39" i="27" s="1"/>
  <c r="E48" i="7"/>
  <c r="C59" i="20" s="1"/>
  <c r="E59" i="20" s="1"/>
  <c r="G14" i="7"/>
  <c r="C54" i="7"/>
  <c r="F85" i="7"/>
  <c r="C96" i="23" s="1"/>
  <c r="D29" i="7"/>
  <c r="D16" i="7"/>
  <c r="C27" i="21" s="1"/>
  <c r="E27" i="21" s="1"/>
  <c r="F20" i="7"/>
  <c r="C31" i="23" s="1"/>
  <c r="E31" i="23" s="1"/>
  <c r="F16" i="7"/>
  <c r="C27" i="23" s="1"/>
  <c r="E27" i="23" s="1"/>
  <c r="H22" i="7"/>
  <c r="G61" i="7"/>
  <c r="J50" i="7"/>
  <c r="F50" i="7"/>
  <c r="C61" i="23" s="1"/>
  <c r="E61" i="23" s="1"/>
  <c r="D13" i="7"/>
  <c r="F77" i="7"/>
  <c r="C88" i="23" s="1"/>
  <c r="E88" i="23" s="1"/>
  <c r="D64" i="7"/>
  <c r="G57" i="7"/>
  <c r="C68" i="22" s="1"/>
  <c r="E68" i="22" s="1"/>
  <c r="H16" i="7"/>
  <c r="F37" i="7"/>
  <c r="C48" i="23" s="1"/>
  <c r="E48" i="23" s="1"/>
  <c r="F34" i="7"/>
  <c r="C45" i="23" s="1"/>
  <c r="E45" i="23" s="1"/>
  <c r="G16" i="7"/>
  <c r="C27" i="22" s="1"/>
  <c r="E27" i="22" s="1"/>
  <c r="J31" i="7"/>
  <c r="F54" i="7"/>
  <c r="C65" i="23" s="1"/>
  <c r="E65" i="23" s="1"/>
  <c r="H83" i="7"/>
  <c r="C94" i="27" s="1"/>
  <c r="E85" i="7"/>
  <c r="C96" i="20" s="1"/>
  <c r="E96" i="20" s="1"/>
  <c r="F28" i="7"/>
  <c r="C39" i="23" s="1"/>
  <c r="E39" i="23" s="1"/>
  <c r="G29" i="7"/>
  <c r="G25" i="7"/>
  <c r="G22" i="7"/>
  <c r="H61" i="7"/>
  <c r="H26" i="7"/>
  <c r="F29" i="7"/>
  <c r="C40" i="23" s="1"/>
  <c r="E40" i="23" s="1"/>
  <c r="G31" i="7"/>
  <c r="C42" i="22" s="1"/>
  <c r="E42" i="22" s="1"/>
  <c r="C49" i="27"/>
  <c r="E49" i="27" s="1"/>
  <c r="C35" i="22"/>
  <c r="E35" i="22" s="1"/>
  <c r="C57" i="22"/>
  <c r="E57" i="22" s="1"/>
  <c r="C30" i="27"/>
  <c r="E30" i="27" s="1"/>
  <c r="C70" i="27"/>
  <c r="E70" i="27" s="1"/>
  <c r="C80" i="7"/>
  <c r="C52" i="7"/>
  <c r="C83" i="7"/>
  <c r="C34" i="7"/>
  <c r="C87" i="7"/>
  <c r="D82" i="7"/>
  <c r="D54" i="7"/>
  <c r="C74" i="7"/>
  <c r="C72" i="7"/>
  <c r="C18" i="7"/>
  <c r="C10" i="7"/>
  <c r="C44" i="7"/>
  <c r="C25" i="7"/>
  <c r="C11" i="7"/>
  <c r="C75" i="7"/>
  <c r="C53" i="7"/>
  <c r="C71" i="7"/>
  <c r="C33" i="7"/>
  <c r="C86" i="7"/>
  <c r="C27" i="7"/>
  <c r="C14" i="7"/>
  <c r="C66" i="7"/>
  <c r="C23" i="7"/>
  <c r="C42" i="7"/>
  <c r="C79" i="7"/>
  <c r="C68" i="7"/>
  <c r="C49" i="7"/>
  <c r="C35" i="7"/>
  <c r="C13" i="7"/>
  <c r="C77" i="7"/>
  <c r="C48" i="7"/>
  <c r="C15" i="7"/>
  <c r="C60" i="7"/>
  <c r="C69" i="7"/>
  <c r="C22" i="7"/>
  <c r="C31" i="7"/>
  <c r="C56" i="7"/>
  <c r="C12" i="7"/>
  <c r="C76" i="7"/>
  <c r="C57" i="7"/>
  <c r="C43" i="7"/>
  <c r="C21" i="7"/>
  <c r="C85" i="7"/>
  <c r="C18" i="21"/>
  <c r="E18" i="21" s="1"/>
  <c r="C78" i="7"/>
  <c r="C8" i="7"/>
  <c r="C41" i="7"/>
  <c r="C30" i="7"/>
  <c r="C47" i="7"/>
  <c r="C39" i="7"/>
  <c r="C70" i="7"/>
  <c r="C20" i="7"/>
  <c r="C84" i="7"/>
  <c r="C65" i="7"/>
  <c r="C51" i="7"/>
  <c r="C29" i="7"/>
  <c r="B19" i="22"/>
  <c r="B19" i="20"/>
  <c r="B19" i="26"/>
  <c r="B19" i="18"/>
  <c r="B19" i="21"/>
  <c r="B19" i="27"/>
  <c r="B19" i="23"/>
  <c r="C38" i="7"/>
  <c r="C55" i="7"/>
  <c r="C50" i="7"/>
  <c r="K87" i="7"/>
  <c r="K9" i="7"/>
  <c r="K13" i="7"/>
  <c r="K17" i="7"/>
  <c r="K21" i="7"/>
  <c r="K25" i="7"/>
  <c r="K29" i="7"/>
  <c r="K33" i="7"/>
  <c r="K37" i="7"/>
  <c r="K41" i="7"/>
  <c r="K45" i="7"/>
  <c r="K49" i="7"/>
  <c r="K53" i="7"/>
  <c r="K57" i="7"/>
  <c r="K61" i="7"/>
  <c r="K65" i="7"/>
  <c r="K69" i="7"/>
  <c r="K73" i="7"/>
  <c r="K78" i="7"/>
  <c r="K10" i="7"/>
  <c r="K14" i="7"/>
  <c r="K18" i="7"/>
  <c r="K22" i="7"/>
  <c r="K26" i="7"/>
  <c r="K30" i="7"/>
  <c r="K34" i="7"/>
  <c r="K38" i="7"/>
  <c r="K42" i="7"/>
  <c r="K46" i="7"/>
  <c r="K50" i="7"/>
  <c r="K54" i="7"/>
  <c r="K58" i="7"/>
  <c r="K62" i="7"/>
  <c r="K66" i="7"/>
  <c r="K70" i="7"/>
  <c r="K74" i="7"/>
  <c r="K7" i="7"/>
  <c r="K11" i="7"/>
  <c r="K15" i="7"/>
  <c r="K19" i="7"/>
  <c r="K23" i="7"/>
  <c r="K27" i="7"/>
  <c r="K31" i="7"/>
  <c r="K35" i="7"/>
  <c r="K39" i="7"/>
  <c r="K43" i="7"/>
  <c r="K47" i="7"/>
  <c r="K51" i="7"/>
  <c r="K55" i="7"/>
  <c r="K59" i="7"/>
  <c r="K63" i="7"/>
  <c r="K67" i="7"/>
  <c r="K71" i="7"/>
  <c r="K75" i="7"/>
  <c r="K20" i="7"/>
  <c r="K52" i="7"/>
  <c r="K79" i="7"/>
  <c r="K80" i="7"/>
  <c r="K83" i="7"/>
  <c r="K64" i="7"/>
  <c r="K12" i="7"/>
  <c r="K44" i="7"/>
  <c r="K76" i="7"/>
  <c r="K81" i="7"/>
  <c r="K77" i="7"/>
  <c r="K24" i="7"/>
  <c r="K56" i="7"/>
  <c r="K36" i="7"/>
  <c r="K68" i="7"/>
  <c r="K82" i="7"/>
  <c r="K8" i="7"/>
  <c r="K72" i="7"/>
  <c r="K84" i="7"/>
  <c r="K48" i="7"/>
  <c r="K60" i="7"/>
  <c r="K28" i="7"/>
  <c r="K85" i="7"/>
  <c r="K86" i="7"/>
  <c r="C28" i="7"/>
  <c r="C9" i="7"/>
  <c r="C73" i="7"/>
  <c r="C59" i="7"/>
  <c r="C37" i="7"/>
  <c r="C26" i="7"/>
  <c r="C19" i="7"/>
  <c r="C61" i="7"/>
  <c r="C62" i="7"/>
  <c r="D46" i="7"/>
  <c r="C63" i="7"/>
  <c r="C58" i="7"/>
  <c r="C64" i="7"/>
  <c r="C7" i="7"/>
  <c r="C36" i="7"/>
  <c r="C17" i="7"/>
  <c r="C81" i="7"/>
  <c r="C67" i="7"/>
  <c r="C45" i="7"/>
  <c r="C24" i="7"/>
  <c r="F32" i="26" l="1"/>
  <c r="C49" i="20"/>
  <c r="E49" i="20" s="1"/>
  <c r="F34" i="27"/>
  <c r="G82" i="23"/>
  <c r="G43" i="18"/>
  <c r="G30" i="23"/>
  <c r="F54" i="23"/>
  <c r="F34" i="23"/>
  <c r="F19" i="23"/>
  <c r="G60" i="23"/>
  <c r="F42" i="23"/>
  <c r="G96" i="23"/>
  <c r="F93" i="23"/>
  <c r="G40" i="23"/>
  <c r="F39" i="23"/>
  <c r="G95" i="23"/>
  <c r="F61" i="23"/>
  <c r="G22" i="23"/>
  <c r="F41" i="23"/>
  <c r="F31" i="23"/>
  <c r="G24" i="23"/>
  <c r="G65" i="23"/>
  <c r="F81" i="23"/>
  <c r="G32" i="23"/>
  <c r="G74" i="23"/>
  <c r="F21" i="22"/>
  <c r="G87" i="20"/>
  <c r="F71" i="27"/>
  <c r="F86" i="22"/>
  <c r="G87" i="22"/>
  <c r="G94" i="23"/>
  <c r="F94" i="22"/>
  <c r="F71" i="22"/>
  <c r="F33" i="23"/>
  <c r="F35" i="23"/>
  <c r="F49" i="23"/>
  <c r="G47" i="22"/>
  <c r="F28" i="23"/>
  <c r="G77" i="20"/>
  <c r="F72" i="23"/>
  <c r="F57" i="22"/>
  <c r="F60" i="27"/>
  <c r="G29" i="23"/>
  <c r="G83" i="23"/>
  <c r="F31" i="22"/>
  <c r="F36" i="23"/>
  <c r="F52" i="23"/>
  <c r="G51" i="23"/>
  <c r="F90" i="23"/>
  <c r="G37" i="23"/>
  <c r="F26" i="23"/>
  <c r="F66" i="22"/>
  <c r="G64" i="23"/>
  <c r="F25" i="23"/>
  <c r="F81" i="27"/>
  <c r="F77" i="23"/>
  <c r="F85" i="23"/>
  <c r="G48" i="22"/>
  <c r="G53" i="23"/>
  <c r="F45" i="23"/>
  <c r="F57" i="23"/>
  <c r="F47" i="23"/>
  <c r="F18" i="23"/>
  <c r="H18" i="23" s="1"/>
  <c r="F70" i="22"/>
  <c r="F48" i="23"/>
  <c r="G50" i="23"/>
  <c r="F44" i="23"/>
  <c r="G43" i="22"/>
  <c r="G43" i="23"/>
  <c r="F89" i="23"/>
  <c r="F89" i="21"/>
  <c r="G30" i="20"/>
  <c r="G98" i="23"/>
  <c r="F78" i="23"/>
  <c r="G62" i="21"/>
  <c r="G63" i="20"/>
  <c r="C63" i="22"/>
  <c r="C83" i="21"/>
  <c r="C61" i="27"/>
  <c r="C36" i="27"/>
  <c r="C97" i="21"/>
  <c r="G97" i="21" s="1"/>
  <c r="C86" i="21"/>
  <c r="F56" i="23"/>
  <c r="C24" i="22"/>
  <c r="C82" i="27"/>
  <c r="C90" i="21"/>
  <c r="C21" i="21"/>
  <c r="C48" i="27"/>
  <c r="C57" i="18"/>
  <c r="C20" i="27"/>
  <c r="C66" i="21"/>
  <c r="G67" i="23"/>
  <c r="G56" i="22"/>
  <c r="F56" i="22"/>
  <c r="G28" i="22"/>
  <c r="F28" i="22"/>
  <c r="C36" i="22"/>
  <c r="C29" i="22"/>
  <c r="C38" i="21"/>
  <c r="E38" i="21" s="1"/>
  <c r="G21" i="23"/>
  <c r="C92" i="21"/>
  <c r="F92" i="23"/>
  <c r="C38" i="22"/>
  <c r="F63" i="23"/>
  <c r="C55" i="21"/>
  <c r="C33" i="21"/>
  <c r="C46" i="22"/>
  <c r="M46" i="6"/>
  <c r="M36" i="6"/>
  <c r="C51" i="18"/>
  <c r="C32" i="21"/>
  <c r="E32" i="21" s="1"/>
  <c r="M7" i="6"/>
  <c r="F88" i="23"/>
  <c r="G93" i="18"/>
  <c r="G27" i="23"/>
  <c r="G73" i="23"/>
  <c r="F46" i="23"/>
  <c r="F70" i="23"/>
  <c r="F91" i="23"/>
  <c r="F66" i="20"/>
  <c r="F64" i="21"/>
  <c r="F41" i="21"/>
  <c r="F69" i="23"/>
  <c r="F38" i="23"/>
  <c r="M58" i="6"/>
  <c r="F44" i="27"/>
  <c r="G44" i="27"/>
  <c r="G83" i="20"/>
  <c r="F97" i="23"/>
  <c r="F98" i="20"/>
  <c r="G37" i="20"/>
  <c r="G72" i="20"/>
  <c r="F65" i="20"/>
  <c r="F60" i="20"/>
  <c r="F85" i="20"/>
  <c r="G64" i="20"/>
  <c r="G46" i="20"/>
  <c r="F52" i="20"/>
  <c r="F48" i="20"/>
  <c r="G56" i="20"/>
  <c r="F95" i="20"/>
  <c r="G39" i="20"/>
  <c r="G71" i="20"/>
  <c r="F31" i="20"/>
  <c r="F34" i="20"/>
  <c r="F43" i="20"/>
  <c r="F73" i="20"/>
  <c r="F61" i="20"/>
  <c r="G78" i="20"/>
  <c r="F90" i="20"/>
  <c r="F26" i="20"/>
  <c r="F48" i="22"/>
  <c r="F74" i="20"/>
  <c r="F75" i="20"/>
  <c r="F81" i="20"/>
  <c r="G84" i="20"/>
  <c r="F28" i="20"/>
  <c r="G44" i="20"/>
  <c r="F20" i="20"/>
  <c r="G22" i="20"/>
  <c r="G97" i="20"/>
  <c r="F45" i="20"/>
  <c r="G29" i="20"/>
  <c r="F38" i="20"/>
  <c r="F41" i="20"/>
  <c r="F62" i="20"/>
  <c r="F70" i="20"/>
  <c r="G89" i="20"/>
  <c r="F82" i="20"/>
  <c r="G25" i="20"/>
  <c r="G92" i="20"/>
  <c r="G47" i="20"/>
  <c r="G69" i="20"/>
  <c r="G33" i="20"/>
  <c r="G58" i="20"/>
  <c r="F94" i="20"/>
  <c r="G91" i="20"/>
  <c r="G93" i="20"/>
  <c r="G51" i="20"/>
  <c r="G57" i="22"/>
  <c r="G20" i="23"/>
  <c r="G45" i="21"/>
  <c r="F66" i="23"/>
  <c r="F36" i="20"/>
  <c r="F42" i="20"/>
  <c r="F68" i="23"/>
  <c r="C28" i="27"/>
  <c r="C32" i="27"/>
  <c r="C53" i="22"/>
  <c r="G26" i="27"/>
  <c r="F26" i="27"/>
  <c r="C36" i="21"/>
  <c r="C78" i="22"/>
  <c r="C57" i="27"/>
  <c r="G56" i="21"/>
  <c r="F85" i="21"/>
  <c r="F77" i="21"/>
  <c r="G48" i="21"/>
  <c r="G50" i="21"/>
  <c r="G79" i="23"/>
  <c r="G74" i="21"/>
  <c r="G46" i="21"/>
  <c r="G29" i="21"/>
  <c r="F59" i="21"/>
  <c r="F28" i="21"/>
  <c r="G54" i="21"/>
  <c r="F31" i="21"/>
  <c r="F43" i="21"/>
  <c r="F49" i="21"/>
  <c r="G52" i="26"/>
  <c r="G40" i="26"/>
  <c r="F34" i="21"/>
  <c r="F26" i="21"/>
  <c r="G35" i="21"/>
  <c r="F50" i="20"/>
  <c r="F98" i="21"/>
  <c r="F52" i="21"/>
  <c r="G47" i="21"/>
  <c r="F79" i="21"/>
  <c r="F42" i="21"/>
  <c r="F81" i="21"/>
  <c r="F71" i="21"/>
  <c r="F53" i="21"/>
  <c r="G44" i="21"/>
  <c r="G73" i="21"/>
  <c r="F27" i="21"/>
  <c r="G40" i="20"/>
  <c r="G22" i="21"/>
  <c r="G78" i="21"/>
  <c r="G70" i="21"/>
  <c r="G60" i="21"/>
  <c r="G82" i="21"/>
  <c r="G37" i="21"/>
  <c r="G30" i="21"/>
  <c r="G58" i="21"/>
  <c r="F61" i="21"/>
  <c r="G63" i="21"/>
  <c r="G68" i="21"/>
  <c r="F68" i="20"/>
  <c r="F57" i="20"/>
  <c r="G39" i="26"/>
  <c r="F89" i="26"/>
  <c r="F39" i="21"/>
  <c r="G72" i="21"/>
  <c r="G69" i="21"/>
  <c r="F91" i="21"/>
  <c r="G51" i="21"/>
  <c r="F20" i="21"/>
  <c r="F23" i="23"/>
  <c r="G86" i="20"/>
  <c r="G79" i="22"/>
  <c r="G60" i="27"/>
  <c r="F76" i="20"/>
  <c r="F95" i="27"/>
  <c r="F95" i="22"/>
  <c r="G76" i="21"/>
  <c r="F55" i="20"/>
  <c r="F55" i="23"/>
  <c r="F88" i="22"/>
  <c r="G87" i="23"/>
  <c r="G19" i="20"/>
  <c r="G88" i="21"/>
  <c r="G18" i="26"/>
  <c r="I18" i="26" s="1"/>
  <c r="J18" i="26" s="1"/>
  <c r="F93" i="18"/>
  <c r="C40" i="27"/>
  <c r="C25" i="21"/>
  <c r="G70" i="22"/>
  <c r="C54" i="27"/>
  <c r="G64" i="26"/>
  <c r="F64" i="26"/>
  <c r="G89" i="26"/>
  <c r="F52" i="26"/>
  <c r="F53" i="20"/>
  <c r="F40" i="26"/>
  <c r="F39" i="26"/>
  <c r="G38" i="26"/>
  <c r="G32" i="26"/>
  <c r="F38" i="26"/>
  <c r="F83" i="22"/>
  <c r="F77" i="22"/>
  <c r="G54" i="20"/>
  <c r="F59" i="26"/>
  <c r="F28" i="26"/>
  <c r="G66" i="26"/>
  <c r="G59" i="26"/>
  <c r="G28" i="26"/>
  <c r="F66" i="26"/>
  <c r="G69" i="26"/>
  <c r="G49" i="26"/>
  <c r="F69" i="26"/>
  <c r="F49" i="26"/>
  <c r="G74" i="27"/>
  <c r="F74" i="27"/>
  <c r="C40" i="21"/>
  <c r="F43" i="22"/>
  <c r="C65" i="27"/>
  <c r="C27" i="27"/>
  <c r="C89" i="22"/>
  <c r="F69" i="22"/>
  <c r="G69" i="22"/>
  <c r="G78" i="27"/>
  <c r="F78" i="27"/>
  <c r="M24" i="6"/>
  <c r="M63" i="6"/>
  <c r="C40" i="22"/>
  <c r="C51" i="27"/>
  <c r="C29" i="27"/>
  <c r="C62" i="22"/>
  <c r="E62" i="22" s="1"/>
  <c r="M45" i="6"/>
  <c r="F24" i="27"/>
  <c r="G24" i="27"/>
  <c r="F97" i="27"/>
  <c r="G97" i="27"/>
  <c r="F24" i="20"/>
  <c r="F56" i="27"/>
  <c r="G56" i="27"/>
  <c r="G73" i="27"/>
  <c r="F73" i="27"/>
  <c r="F43" i="18"/>
  <c r="M67" i="6"/>
  <c r="C54" i="22"/>
  <c r="M81" i="6"/>
  <c r="M64" i="6"/>
  <c r="F47" i="22"/>
  <c r="C51" i="22"/>
  <c r="C96" i="21"/>
  <c r="G96" i="21" s="1"/>
  <c r="G66" i="22"/>
  <c r="G31" i="22"/>
  <c r="G34" i="27"/>
  <c r="G77" i="22"/>
  <c r="G71" i="23"/>
  <c r="G81" i="27"/>
  <c r="G83" i="22"/>
  <c r="M17" i="6"/>
  <c r="M62" i="6"/>
  <c r="C97" i="22"/>
  <c r="C37" i="27"/>
  <c r="E37" i="27" s="1"/>
  <c r="C25" i="22"/>
  <c r="C72" i="27"/>
  <c r="C75" i="21"/>
  <c r="C72" i="22"/>
  <c r="E72" i="22" s="1"/>
  <c r="C33" i="27"/>
  <c r="C33" i="22"/>
  <c r="E33" i="22" s="1"/>
  <c r="C24" i="21"/>
  <c r="E24" i="21" s="1"/>
  <c r="M50" i="6"/>
  <c r="C65" i="18"/>
  <c r="M53" i="6"/>
  <c r="M31" i="6"/>
  <c r="M74" i="6"/>
  <c r="M23" i="6"/>
  <c r="M19" i="6"/>
  <c r="M57" i="6"/>
  <c r="M26" i="6"/>
  <c r="M70" i="6"/>
  <c r="M44" i="6"/>
  <c r="M49" i="6"/>
  <c r="C35" i="18"/>
  <c r="G18" i="27"/>
  <c r="I18" i="27" s="1"/>
  <c r="J18" i="27" s="1"/>
  <c r="F18" i="27"/>
  <c r="H18" i="27" s="1"/>
  <c r="G96" i="27"/>
  <c r="F96" i="27"/>
  <c r="G73" i="22"/>
  <c r="F73" i="22"/>
  <c r="C74" i="18"/>
  <c r="G45" i="22"/>
  <c r="F45" i="22"/>
  <c r="F70" i="27"/>
  <c r="G70" i="27"/>
  <c r="G65" i="22"/>
  <c r="F65" i="22"/>
  <c r="F57" i="26"/>
  <c r="G57" i="26"/>
  <c r="F75" i="22"/>
  <c r="G75" i="22"/>
  <c r="M61" i="6"/>
  <c r="M37" i="6"/>
  <c r="M28" i="6"/>
  <c r="C49" i="18"/>
  <c r="G64" i="22"/>
  <c r="F64" i="22"/>
  <c r="F24" i="26"/>
  <c r="G24" i="26"/>
  <c r="F90" i="27"/>
  <c r="G90" i="27"/>
  <c r="C40" i="18"/>
  <c r="C31" i="18"/>
  <c r="C41" i="18"/>
  <c r="G68" i="26"/>
  <c r="F68" i="26"/>
  <c r="G34" i="26"/>
  <c r="F34" i="26"/>
  <c r="C19" i="18"/>
  <c r="M43" i="6"/>
  <c r="C67" i="18"/>
  <c r="F49" i="22"/>
  <c r="G49" i="22"/>
  <c r="G35" i="27"/>
  <c r="F35" i="27"/>
  <c r="M60" i="6"/>
  <c r="M35" i="6"/>
  <c r="C53" i="18"/>
  <c r="G75" i="27"/>
  <c r="F75" i="27"/>
  <c r="G61" i="26"/>
  <c r="F61" i="26"/>
  <c r="C36" i="18"/>
  <c r="C83" i="18"/>
  <c r="E83" i="18" s="1"/>
  <c r="F46" i="27"/>
  <c r="G46" i="27"/>
  <c r="G91" i="27"/>
  <c r="F91" i="27"/>
  <c r="G42" i="27"/>
  <c r="F42" i="27"/>
  <c r="M80" i="6"/>
  <c r="F42" i="26"/>
  <c r="G42" i="26"/>
  <c r="F34" i="22"/>
  <c r="G34" i="22"/>
  <c r="G78" i="26"/>
  <c r="F78" i="26"/>
  <c r="F93" i="26"/>
  <c r="G93" i="26"/>
  <c r="F82" i="23"/>
  <c r="G52" i="27"/>
  <c r="F52" i="27"/>
  <c r="F19" i="26"/>
  <c r="G19" i="26"/>
  <c r="F50" i="22"/>
  <c r="G50" i="22"/>
  <c r="C30" i="18"/>
  <c r="M59" i="6"/>
  <c r="K40" i="7"/>
  <c r="M40" i="6"/>
  <c r="F72" i="26"/>
  <c r="G72" i="26"/>
  <c r="M51" i="6"/>
  <c r="C81" i="18"/>
  <c r="E81" i="18" s="1"/>
  <c r="G88" i="26"/>
  <c r="F88" i="26"/>
  <c r="G26" i="26"/>
  <c r="F26" i="26"/>
  <c r="C68" i="18"/>
  <c r="C42" i="18"/>
  <c r="G97" i="26"/>
  <c r="F97" i="26"/>
  <c r="F65" i="26"/>
  <c r="G65" i="26"/>
  <c r="M15" i="6"/>
  <c r="C60" i="18"/>
  <c r="C34" i="18"/>
  <c r="G37" i="26"/>
  <c r="F37" i="26"/>
  <c r="C38" i="18"/>
  <c r="M33" i="6"/>
  <c r="C82" i="18"/>
  <c r="E82" i="18" s="1"/>
  <c r="C64" i="18"/>
  <c r="C55" i="18"/>
  <c r="C85" i="18"/>
  <c r="E85" i="18" s="1"/>
  <c r="G43" i="27"/>
  <c r="F43" i="27"/>
  <c r="F46" i="26"/>
  <c r="G46" i="26"/>
  <c r="C73" i="18"/>
  <c r="G20" i="22"/>
  <c r="F20" i="22"/>
  <c r="F25" i="26"/>
  <c r="G25" i="26"/>
  <c r="G49" i="27"/>
  <c r="F49" i="27"/>
  <c r="G50" i="27"/>
  <c r="F50" i="27"/>
  <c r="F30" i="22"/>
  <c r="G30" i="22"/>
  <c r="C28" i="18"/>
  <c r="C69" i="18"/>
  <c r="F61" i="22"/>
  <c r="G61" i="22"/>
  <c r="F98" i="27"/>
  <c r="G98" i="27"/>
  <c r="F47" i="27"/>
  <c r="G47" i="27"/>
  <c r="F93" i="22"/>
  <c r="G93" i="22"/>
  <c r="G91" i="22"/>
  <c r="F91" i="22"/>
  <c r="C70" i="18"/>
  <c r="F59" i="27"/>
  <c r="G59" i="27"/>
  <c r="F33" i="26"/>
  <c r="G33" i="26"/>
  <c r="F73" i="26"/>
  <c r="G73" i="26"/>
  <c r="M65" i="6"/>
  <c r="M39" i="6"/>
  <c r="F62" i="27"/>
  <c r="G62" i="27"/>
  <c r="M76" i="6"/>
  <c r="M22" i="6"/>
  <c r="F85" i="22"/>
  <c r="G85" i="22"/>
  <c r="F50" i="26"/>
  <c r="G50" i="26"/>
  <c r="G90" i="26"/>
  <c r="F90" i="26"/>
  <c r="C26" i="18"/>
  <c r="C88" i="18"/>
  <c r="M68" i="6"/>
  <c r="M66" i="6"/>
  <c r="G41" i="27"/>
  <c r="F41" i="27"/>
  <c r="G37" i="22"/>
  <c r="F37" i="22"/>
  <c r="G31" i="27"/>
  <c r="F31" i="27"/>
  <c r="C44" i="18"/>
  <c r="M71" i="6"/>
  <c r="M75" i="6"/>
  <c r="M10" i="6"/>
  <c r="F44" i="22"/>
  <c r="G44" i="22"/>
  <c r="G81" i="22"/>
  <c r="F81" i="22"/>
  <c r="C75" i="18"/>
  <c r="C39" i="18"/>
  <c r="F51" i="26"/>
  <c r="G51" i="26"/>
  <c r="C91" i="18"/>
  <c r="G39" i="22"/>
  <c r="F39" i="22"/>
  <c r="G91" i="26"/>
  <c r="F91" i="26"/>
  <c r="F58" i="27"/>
  <c r="G58" i="27"/>
  <c r="F29" i="26"/>
  <c r="G29" i="26"/>
  <c r="B20" i="23"/>
  <c r="B20" i="22"/>
  <c r="B20" i="27"/>
  <c r="B20" i="20"/>
  <c r="B20" i="18"/>
  <c r="B20" i="26"/>
  <c r="B20" i="21"/>
  <c r="C76" i="18"/>
  <c r="C50" i="18"/>
  <c r="G32" i="22"/>
  <c r="F32" i="22"/>
  <c r="G31" i="26"/>
  <c r="F31" i="26"/>
  <c r="G64" i="27"/>
  <c r="F64" i="27"/>
  <c r="C96" i="18"/>
  <c r="C87" i="18"/>
  <c r="E87" i="18" s="1"/>
  <c r="C33" i="18"/>
  <c r="G98" i="26"/>
  <c r="F98" i="26"/>
  <c r="G77" i="26"/>
  <c r="F77" i="26"/>
  <c r="M48" i="6"/>
  <c r="M77" i="6"/>
  <c r="C79" i="18"/>
  <c r="E79" i="18" s="1"/>
  <c r="C77" i="18"/>
  <c r="F96" i="26"/>
  <c r="G96" i="26"/>
  <c r="C97" i="18"/>
  <c r="C86" i="18"/>
  <c r="E86" i="18" s="1"/>
  <c r="C21" i="18"/>
  <c r="G35" i="20"/>
  <c r="F35" i="20"/>
  <c r="F82" i="26"/>
  <c r="G82" i="26"/>
  <c r="C57" i="21"/>
  <c r="E57" i="21" s="1"/>
  <c r="C62" i="18"/>
  <c r="C71" i="18"/>
  <c r="F83" i="27"/>
  <c r="G83" i="27"/>
  <c r="G82" i="22"/>
  <c r="F82" i="22"/>
  <c r="C61" i="18"/>
  <c r="C56" i="18"/>
  <c r="C47" i="18"/>
  <c r="G86" i="27"/>
  <c r="F86" i="27"/>
  <c r="G53" i="26"/>
  <c r="F53" i="26"/>
  <c r="G60" i="22"/>
  <c r="F60" i="22"/>
  <c r="G68" i="22"/>
  <c r="F68" i="22"/>
  <c r="C37" i="18"/>
  <c r="C84" i="18"/>
  <c r="E84" i="18" s="1"/>
  <c r="M55" i="6"/>
  <c r="F52" i="22"/>
  <c r="G52" i="22"/>
  <c r="G53" i="27"/>
  <c r="F53" i="27"/>
  <c r="G56" i="26"/>
  <c r="F56" i="26"/>
  <c r="G45" i="26"/>
  <c r="F45" i="26"/>
  <c r="F83" i="26"/>
  <c r="G83" i="26"/>
  <c r="M47" i="6"/>
  <c r="F30" i="27"/>
  <c r="G30" i="27"/>
  <c r="M41" i="6"/>
  <c r="M21" i="6"/>
  <c r="M12" i="6"/>
  <c r="F30" i="26"/>
  <c r="G30" i="26"/>
  <c r="C59" i="18"/>
  <c r="M13" i="6"/>
  <c r="M79" i="6"/>
  <c r="M14" i="6"/>
  <c r="G58" i="22"/>
  <c r="F58" i="22"/>
  <c r="F43" i="26"/>
  <c r="G43" i="26"/>
  <c r="M11" i="6"/>
  <c r="M18" i="6"/>
  <c r="M54" i="6"/>
  <c r="M82" i="6"/>
  <c r="G59" i="22"/>
  <c r="F59" i="22"/>
  <c r="F20" i="26"/>
  <c r="G20" i="26"/>
  <c r="F77" i="27"/>
  <c r="G77" i="27"/>
  <c r="C98" i="18"/>
  <c r="C94" i="18"/>
  <c r="C72" i="18"/>
  <c r="C48" i="18"/>
  <c r="F74" i="22"/>
  <c r="G74" i="22"/>
  <c r="G27" i="18"/>
  <c r="F27" i="18"/>
  <c r="F54" i="26"/>
  <c r="G54" i="26"/>
  <c r="G89" i="27"/>
  <c r="F89" i="27"/>
  <c r="F55" i="27"/>
  <c r="G55" i="27"/>
  <c r="F93" i="27"/>
  <c r="G93" i="27"/>
  <c r="G85" i="26"/>
  <c r="F85" i="26"/>
  <c r="M9" i="6"/>
  <c r="K16" i="7"/>
  <c r="M16" i="6"/>
  <c r="C66" i="18"/>
  <c r="F25" i="27"/>
  <c r="G25" i="27"/>
  <c r="F27" i="22"/>
  <c r="G27" i="22"/>
  <c r="F22" i="26"/>
  <c r="G22" i="26"/>
  <c r="G63" i="27"/>
  <c r="F63" i="27"/>
  <c r="F41" i="26"/>
  <c r="G41" i="26"/>
  <c r="F42" i="22"/>
  <c r="G42" i="22"/>
  <c r="C95" i="18"/>
  <c r="C58" i="18"/>
  <c r="G38" i="27"/>
  <c r="F38" i="27"/>
  <c r="F58" i="26"/>
  <c r="G58" i="26"/>
  <c r="G90" i="22"/>
  <c r="F90" i="22"/>
  <c r="C52" i="18"/>
  <c r="M78" i="6"/>
  <c r="C32" i="18"/>
  <c r="C23" i="18"/>
  <c r="F66" i="27"/>
  <c r="G66" i="27"/>
  <c r="G48" i="26"/>
  <c r="F48" i="26"/>
  <c r="F98" i="22"/>
  <c r="G98" i="22"/>
  <c r="M69" i="6"/>
  <c r="G39" i="27"/>
  <c r="F39" i="27"/>
  <c r="C24" i="18"/>
  <c r="C90" i="18"/>
  <c r="C25" i="18"/>
  <c r="F41" i="22"/>
  <c r="G41" i="22"/>
  <c r="G74" i="26"/>
  <c r="F74" i="26"/>
  <c r="C22" i="18"/>
  <c r="C29" i="18"/>
  <c r="C65" i="21"/>
  <c r="E65" i="21" s="1"/>
  <c r="C93" i="21"/>
  <c r="E93" i="21" s="1"/>
  <c r="G96" i="22"/>
  <c r="F96" i="22"/>
  <c r="F60" i="26"/>
  <c r="G60" i="26"/>
  <c r="M34" i="6"/>
  <c r="M52" i="6"/>
  <c r="C92" i="18"/>
  <c r="F55" i="26"/>
  <c r="G55" i="26"/>
  <c r="F62" i="26"/>
  <c r="G62" i="26"/>
  <c r="G59" i="23"/>
  <c r="F59" i="23"/>
  <c r="G44" i="26"/>
  <c r="F44" i="26"/>
  <c r="M27" i="6"/>
  <c r="M73" i="6"/>
  <c r="F63" i="26"/>
  <c r="G63" i="26"/>
  <c r="F18" i="22"/>
  <c r="H18" i="22" s="1"/>
  <c r="G18" i="22"/>
  <c r="I18" i="22" s="1"/>
  <c r="J18" i="22" s="1"/>
  <c r="C78" i="18"/>
  <c r="E78" i="18" s="1"/>
  <c r="C18" i="18"/>
  <c r="F18" i="18" s="1"/>
  <c r="H18" i="18" s="1"/>
  <c r="G35" i="22"/>
  <c r="F35" i="22"/>
  <c r="F75" i="26"/>
  <c r="G75" i="26"/>
  <c r="F26" i="22"/>
  <c r="G26" i="22"/>
  <c r="C20" i="18"/>
  <c r="M32" i="6"/>
  <c r="K32" i="7"/>
  <c r="M38" i="6"/>
  <c r="G87" i="27"/>
  <c r="F87" i="27"/>
  <c r="G22" i="27"/>
  <c r="F22" i="27"/>
  <c r="M29" i="6"/>
  <c r="M20" i="6"/>
  <c r="M30" i="6"/>
  <c r="G47" i="26"/>
  <c r="F47" i="26"/>
  <c r="G70" i="26"/>
  <c r="F70" i="26"/>
  <c r="M8" i="6"/>
  <c r="C89" i="18"/>
  <c r="C54" i="18"/>
  <c r="M56" i="6"/>
  <c r="G36" i="26"/>
  <c r="F36" i="26"/>
  <c r="F85" i="27"/>
  <c r="G85" i="27"/>
  <c r="F69" i="27"/>
  <c r="G69" i="27"/>
  <c r="C80" i="18"/>
  <c r="E80" i="18" s="1"/>
  <c r="C46" i="18"/>
  <c r="M42" i="6"/>
  <c r="G22" i="22"/>
  <c r="F22" i="22"/>
  <c r="G81" i="26"/>
  <c r="F81" i="26"/>
  <c r="F35" i="26"/>
  <c r="G35" i="26"/>
  <c r="M25" i="6"/>
  <c r="M72" i="6"/>
  <c r="G45" i="27"/>
  <c r="F45" i="27"/>
  <c r="G27" i="26"/>
  <c r="F27" i="26"/>
  <c r="G68" i="27"/>
  <c r="F68" i="27"/>
  <c r="C45" i="18"/>
  <c r="C63" i="18"/>
  <c r="E27" i="27" l="1"/>
  <c r="G27" i="27" s="1"/>
  <c r="E65" i="27"/>
  <c r="G65" i="27" s="1"/>
  <c r="E36" i="21"/>
  <c r="G36" i="21" s="1"/>
  <c r="E48" i="27"/>
  <c r="F48" i="27" s="1"/>
  <c r="E36" i="27"/>
  <c r="F36" i="27" s="1"/>
  <c r="E40" i="22"/>
  <c r="G40" i="22" s="1"/>
  <c r="E38" i="22"/>
  <c r="F38" i="22" s="1"/>
  <c r="E21" i="21"/>
  <c r="F21" i="21" s="1"/>
  <c r="E61" i="27"/>
  <c r="F61" i="27" s="1"/>
  <c r="E33" i="27"/>
  <c r="G33" i="27" s="1"/>
  <c r="E40" i="21"/>
  <c r="G40" i="21" s="1"/>
  <c r="E90" i="21"/>
  <c r="G90" i="21" s="1"/>
  <c r="E83" i="21"/>
  <c r="F83" i="21" s="1"/>
  <c r="E51" i="22"/>
  <c r="G51" i="22" s="1"/>
  <c r="E53" i="22"/>
  <c r="F53" i="22" s="1"/>
  <c r="E92" i="21"/>
  <c r="F92" i="21" s="1"/>
  <c r="E82" i="27"/>
  <c r="F82" i="27" s="1"/>
  <c r="E63" i="22"/>
  <c r="G63" i="22" s="1"/>
  <c r="E40" i="27"/>
  <c r="F40" i="27" s="1"/>
  <c r="E78" i="22"/>
  <c r="G78" i="22" s="1"/>
  <c r="E75" i="21"/>
  <c r="G75" i="21" s="1"/>
  <c r="E54" i="27"/>
  <c r="F54" i="27" s="1"/>
  <c r="E32" i="27"/>
  <c r="F32" i="27" s="1"/>
  <c r="E24" i="22"/>
  <c r="G24" i="22" s="1"/>
  <c r="E54" i="22"/>
  <c r="G54" i="22" s="1"/>
  <c r="E72" i="27"/>
  <c r="F72" i="27" s="1"/>
  <c r="E29" i="27"/>
  <c r="F29" i="27" s="1"/>
  <c r="E28" i="27"/>
  <c r="G28" i="27" s="1"/>
  <c r="E46" i="22"/>
  <c r="F46" i="22" s="1"/>
  <c r="E66" i="21"/>
  <c r="G66" i="21" s="1"/>
  <c r="E25" i="22"/>
  <c r="G25" i="22" s="1"/>
  <c r="E51" i="27"/>
  <c r="G51" i="27" s="1"/>
  <c r="E89" i="22"/>
  <c r="F89" i="22" s="1"/>
  <c r="E25" i="21"/>
  <c r="F25" i="21" s="1"/>
  <c r="E57" i="27"/>
  <c r="G57" i="27" s="1"/>
  <c r="E33" i="21"/>
  <c r="G33" i="21" s="1"/>
  <c r="E29" i="22"/>
  <c r="G29" i="22" s="1"/>
  <c r="E20" i="27"/>
  <c r="G20" i="27" s="1"/>
  <c r="E55" i="21"/>
  <c r="F55" i="21" s="1"/>
  <c r="E36" i="22"/>
  <c r="G36" i="22" s="1"/>
  <c r="E86" i="21"/>
  <c r="G86" i="21" s="1"/>
  <c r="F65" i="23"/>
  <c r="F51" i="18"/>
  <c r="G57" i="18"/>
  <c r="F74" i="23"/>
  <c r="G21" i="22"/>
  <c r="F40" i="23"/>
  <c r="G49" i="20"/>
  <c r="F49" i="20"/>
  <c r="G93" i="23"/>
  <c r="G9" i="17"/>
  <c r="H9" i="17"/>
  <c r="I9" i="17"/>
  <c r="F96" i="23"/>
  <c r="G34" i="23"/>
  <c r="G71" i="27"/>
  <c r="G81" i="23"/>
  <c r="F30" i="23"/>
  <c r="G61" i="23"/>
  <c r="F22" i="23"/>
  <c r="F32" i="23"/>
  <c r="G54" i="23"/>
  <c r="F83" i="23"/>
  <c r="G42" i="23"/>
  <c r="F87" i="20"/>
  <c r="G19" i="23"/>
  <c r="I19" i="23" s="1"/>
  <c r="F60" i="23"/>
  <c r="F24" i="23"/>
  <c r="G31" i="23"/>
  <c r="F95" i="23"/>
  <c r="G39" i="23"/>
  <c r="G33" i="23"/>
  <c r="G41" i="23"/>
  <c r="F29" i="23"/>
  <c r="F94" i="23"/>
  <c r="G89" i="21"/>
  <c r="G90" i="23"/>
  <c r="F87" i="22"/>
  <c r="G94" i="22"/>
  <c r="G86" i="22"/>
  <c r="G26" i="23"/>
  <c r="F43" i="23"/>
  <c r="G35" i="23"/>
  <c r="G44" i="23"/>
  <c r="G28" i="23"/>
  <c r="F97" i="21"/>
  <c r="F50" i="23"/>
  <c r="F37" i="23"/>
  <c r="G71" i="22"/>
  <c r="G49" i="23"/>
  <c r="G25" i="23"/>
  <c r="F64" i="23"/>
  <c r="G89" i="23"/>
  <c r="F63" i="20"/>
  <c r="F51" i="23"/>
  <c r="F30" i="20"/>
  <c r="G47" i="23"/>
  <c r="G72" i="23"/>
  <c r="G52" i="23"/>
  <c r="G18" i="23"/>
  <c r="I18" i="23" s="1"/>
  <c r="J18" i="23" s="1"/>
  <c r="G45" i="23"/>
  <c r="F53" i="23"/>
  <c r="G85" i="23"/>
  <c r="G36" i="23"/>
  <c r="F77" i="20"/>
  <c r="F62" i="21"/>
  <c r="G77" i="23"/>
  <c r="G57" i="23"/>
  <c r="G48" i="23"/>
  <c r="G78" i="23"/>
  <c r="G41" i="21"/>
  <c r="F98" i="23"/>
  <c r="G20" i="21"/>
  <c r="F57" i="18"/>
  <c r="G97" i="23"/>
  <c r="G56" i="23"/>
  <c r="G52" i="20"/>
  <c r="F50" i="21"/>
  <c r="G88" i="23"/>
  <c r="G75" i="20"/>
  <c r="F71" i="20"/>
  <c r="F89" i="20"/>
  <c r="F92" i="20"/>
  <c r="G43" i="20"/>
  <c r="F46" i="20"/>
  <c r="F63" i="21"/>
  <c r="F37" i="20"/>
  <c r="F67" i="23"/>
  <c r="G95" i="22"/>
  <c r="G71" i="21"/>
  <c r="F56" i="20"/>
  <c r="F44" i="20"/>
  <c r="G57" i="20"/>
  <c r="F64" i="20"/>
  <c r="G95" i="20"/>
  <c r="F83" i="20"/>
  <c r="F39" i="20"/>
  <c r="G81" i="20"/>
  <c r="F84" i="20"/>
  <c r="G28" i="20"/>
  <c r="F69" i="20"/>
  <c r="F40" i="20"/>
  <c r="F78" i="21"/>
  <c r="G60" i="20"/>
  <c r="F33" i="20"/>
  <c r="G50" i="20"/>
  <c r="G42" i="20"/>
  <c r="F35" i="21"/>
  <c r="F74" i="21"/>
  <c r="G36" i="20"/>
  <c r="G53" i="20"/>
  <c r="G82" i="20"/>
  <c r="G53" i="21"/>
  <c r="G85" i="20"/>
  <c r="F25" i="20"/>
  <c r="F87" i="23"/>
  <c r="F18" i="26"/>
  <c r="H18" i="26" s="1"/>
  <c r="I19" i="26" s="1"/>
  <c r="J19" i="26" s="1"/>
  <c r="F51" i="21"/>
  <c r="F68" i="21"/>
  <c r="F45" i="21"/>
  <c r="G91" i="21"/>
  <c r="G85" i="21"/>
  <c r="G98" i="20"/>
  <c r="G68" i="20"/>
  <c r="G79" i="21"/>
  <c r="G26" i="20"/>
  <c r="F21" i="23"/>
  <c r="G26" i="21"/>
  <c r="G65" i="20"/>
  <c r="G66" i="20"/>
  <c r="F47" i="21"/>
  <c r="G38" i="21"/>
  <c r="F38" i="21"/>
  <c r="G27" i="20"/>
  <c r="F27" i="20"/>
  <c r="G32" i="21"/>
  <c r="F32" i="21"/>
  <c r="G61" i="20"/>
  <c r="G41" i="20"/>
  <c r="G62" i="20"/>
  <c r="G90" i="20"/>
  <c r="F30" i="21"/>
  <c r="G46" i="23"/>
  <c r="G38" i="20"/>
  <c r="G55" i="20"/>
  <c r="F51" i="20"/>
  <c r="G31" i="21"/>
  <c r="G63" i="23"/>
  <c r="G95" i="27"/>
  <c r="F27" i="23"/>
  <c r="F29" i="20"/>
  <c r="G91" i="23"/>
  <c r="G70" i="23"/>
  <c r="F93" i="20"/>
  <c r="G43" i="21"/>
  <c r="G64" i="21"/>
  <c r="G73" i="20"/>
  <c r="G94" i="20"/>
  <c r="F91" i="20"/>
  <c r="F78" i="20"/>
  <c r="G38" i="23"/>
  <c r="F72" i="20"/>
  <c r="G31" i="20"/>
  <c r="F73" i="23"/>
  <c r="F56" i="21"/>
  <c r="G45" i="20"/>
  <c r="G81" i="21"/>
  <c r="F54" i="20"/>
  <c r="F97" i="20"/>
  <c r="G48" i="20"/>
  <c r="G20" i="20"/>
  <c r="F76" i="21"/>
  <c r="G92" i="23"/>
  <c r="F47" i="20"/>
  <c r="F88" i="21"/>
  <c r="G23" i="23"/>
  <c r="G59" i="21"/>
  <c r="F20" i="23"/>
  <c r="F29" i="21"/>
  <c r="G27" i="21"/>
  <c r="G69" i="23"/>
  <c r="G62" i="23"/>
  <c r="F62" i="23"/>
  <c r="F75" i="23"/>
  <c r="G75" i="23"/>
  <c r="G58" i="23"/>
  <c r="F58" i="23"/>
  <c r="F48" i="21"/>
  <c r="F37" i="21"/>
  <c r="G42" i="21"/>
  <c r="G55" i="23"/>
  <c r="F22" i="20"/>
  <c r="G49" i="21"/>
  <c r="G77" i="21"/>
  <c r="G74" i="20"/>
  <c r="F86" i="20"/>
  <c r="F22" i="21"/>
  <c r="G70" i="20"/>
  <c r="F32" i="20"/>
  <c r="G32" i="20"/>
  <c r="F58" i="20"/>
  <c r="G34" i="20"/>
  <c r="G68" i="23"/>
  <c r="G28" i="21"/>
  <c r="G66" i="23"/>
  <c r="F19" i="20"/>
  <c r="F44" i="21"/>
  <c r="G61" i="21"/>
  <c r="F58" i="21"/>
  <c r="F79" i="22"/>
  <c r="F79" i="23"/>
  <c r="G88" i="22"/>
  <c r="F70" i="21"/>
  <c r="G39" i="21"/>
  <c r="G98" i="21"/>
  <c r="F73" i="21"/>
  <c r="F69" i="21"/>
  <c r="F60" i="21"/>
  <c r="G34" i="21"/>
  <c r="F72" i="21"/>
  <c r="F46" i="21"/>
  <c r="G76" i="20"/>
  <c r="F54" i="21"/>
  <c r="F82" i="21"/>
  <c r="G52" i="21"/>
  <c r="G24" i="20"/>
  <c r="F96" i="21"/>
  <c r="F62" i="22"/>
  <c r="G62" i="22"/>
  <c r="F71" i="23"/>
  <c r="F97" i="22"/>
  <c r="G97" i="22"/>
  <c r="F24" i="21"/>
  <c r="G24" i="21"/>
  <c r="F72" i="22"/>
  <c r="G72" i="22"/>
  <c r="F96" i="20"/>
  <c r="G96" i="20"/>
  <c r="G59" i="20"/>
  <c r="F59" i="20"/>
  <c r="F33" i="22"/>
  <c r="G33" i="22"/>
  <c r="F65" i="18"/>
  <c r="G65" i="18"/>
  <c r="G37" i="27"/>
  <c r="F37" i="27"/>
  <c r="G24" i="18"/>
  <c r="F24" i="18"/>
  <c r="G18" i="18"/>
  <c r="F23" i="26"/>
  <c r="G23" i="26"/>
  <c r="F95" i="18"/>
  <c r="G95" i="18"/>
  <c r="F84" i="21"/>
  <c r="G84" i="21"/>
  <c r="G21" i="27"/>
  <c r="F21" i="27"/>
  <c r="F30" i="18"/>
  <c r="G30" i="18"/>
  <c r="F18" i="20"/>
  <c r="H18" i="20" s="1"/>
  <c r="I19" i="20" s="1"/>
  <c r="G18" i="20"/>
  <c r="I18" i="20" s="1"/>
  <c r="F84" i="22"/>
  <c r="G84" i="22"/>
  <c r="F20" i="18"/>
  <c r="G20" i="18"/>
  <c r="F19" i="21"/>
  <c r="G19" i="21"/>
  <c r="G72" i="18"/>
  <c r="F72" i="18"/>
  <c r="G84" i="27"/>
  <c r="F84" i="27"/>
  <c r="F59" i="18"/>
  <c r="G59" i="18"/>
  <c r="F57" i="21"/>
  <c r="G57" i="21"/>
  <c r="G88" i="27"/>
  <c r="F88" i="27"/>
  <c r="G80" i="26"/>
  <c r="F80" i="26"/>
  <c r="G85" i="18"/>
  <c r="F85" i="18"/>
  <c r="G81" i="18"/>
  <c r="F81" i="18"/>
  <c r="F21" i="26"/>
  <c r="G21" i="26"/>
  <c r="G94" i="21"/>
  <c r="F94" i="21"/>
  <c r="F80" i="27"/>
  <c r="G80" i="27"/>
  <c r="G53" i="18"/>
  <c r="F53" i="18"/>
  <c r="G41" i="18"/>
  <c r="F41" i="18"/>
  <c r="F76" i="26"/>
  <c r="G76" i="26"/>
  <c r="F87" i="21"/>
  <c r="G87" i="21"/>
  <c r="F80" i="18"/>
  <c r="G80" i="18"/>
  <c r="F78" i="18"/>
  <c r="G78" i="18"/>
  <c r="F80" i="20"/>
  <c r="G80" i="20"/>
  <c r="G23" i="18"/>
  <c r="F23" i="18"/>
  <c r="F84" i="26"/>
  <c r="G84" i="26"/>
  <c r="F56" i="18"/>
  <c r="G56" i="18"/>
  <c r="G86" i="18"/>
  <c r="F86" i="18"/>
  <c r="F23" i="22"/>
  <c r="G23" i="22"/>
  <c r="G33" i="18"/>
  <c r="F33" i="18"/>
  <c r="F50" i="18"/>
  <c r="G50" i="18"/>
  <c r="G75" i="18"/>
  <c r="F75" i="18"/>
  <c r="G73" i="18"/>
  <c r="F73" i="18"/>
  <c r="F79" i="20"/>
  <c r="G79" i="20"/>
  <c r="F34" i="18"/>
  <c r="G34" i="18"/>
  <c r="F21" i="20"/>
  <c r="G21" i="20"/>
  <c r="F19" i="18"/>
  <c r="G19" i="18"/>
  <c r="G18" i="21"/>
  <c r="I18" i="21" s="1"/>
  <c r="F18" i="21"/>
  <c r="H18" i="21" s="1"/>
  <c r="F47" i="18"/>
  <c r="G47" i="18"/>
  <c r="F80" i="23"/>
  <c r="G80" i="23"/>
  <c r="G45" i="18"/>
  <c r="F45" i="18"/>
  <c r="G46" i="18"/>
  <c r="F46" i="18"/>
  <c r="F89" i="18"/>
  <c r="G89" i="18"/>
  <c r="G29" i="18"/>
  <c r="F29" i="18"/>
  <c r="F66" i="18"/>
  <c r="G66" i="18"/>
  <c r="F92" i="22"/>
  <c r="G92" i="22"/>
  <c r="G79" i="26"/>
  <c r="F79" i="26"/>
  <c r="F71" i="18"/>
  <c r="G71" i="18"/>
  <c r="B21" i="23"/>
  <c r="B21" i="26"/>
  <c r="B21" i="18"/>
  <c r="B21" i="22"/>
  <c r="B21" i="27"/>
  <c r="B21" i="21"/>
  <c r="B21" i="20"/>
  <c r="F69" i="18"/>
  <c r="G69" i="18"/>
  <c r="F76" i="23"/>
  <c r="G76" i="23"/>
  <c r="F55" i="18"/>
  <c r="G55" i="18"/>
  <c r="F80" i="22"/>
  <c r="G80" i="22"/>
  <c r="G67" i="21"/>
  <c r="F67" i="21"/>
  <c r="G86" i="23"/>
  <c r="F86" i="23"/>
  <c r="G92" i="26"/>
  <c r="F92" i="26"/>
  <c r="F31" i="18"/>
  <c r="G31" i="18"/>
  <c r="G55" i="22"/>
  <c r="F55" i="22"/>
  <c r="F26" i="18"/>
  <c r="G26" i="18"/>
  <c r="F32" i="18"/>
  <c r="G32" i="18"/>
  <c r="G52" i="18"/>
  <c r="F52" i="18"/>
  <c r="F77" i="18"/>
  <c r="G77" i="18"/>
  <c r="G87" i="18"/>
  <c r="F87" i="18"/>
  <c r="G76" i="18"/>
  <c r="F76" i="18"/>
  <c r="F88" i="18"/>
  <c r="G88" i="18"/>
  <c r="F79" i="27"/>
  <c r="G79" i="27"/>
  <c r="F92" i="27"/>
  <c r="G92" i="27"/>
  <c r="F60" i="18"/>
  <c r="G60" i="18"/>
  <c r="F67" i="20"/>
  <c r="G67" i="20"/>
  <c r="F88" i="20"/>
  <c r="G88" i="20"/>
  <c r="G68" i="18"/>
  <c r="F68" i="18"/>
  <c r="F23" i="21"/>
  <c r="G23" i="21"/>
  <c r="F93" i="21"/>
  <c r="G93" i="21"/>
  <c r="G22" i="18"/>
  <c r="F22" i="18"/>
  <c r="G87" i="26"/>
  <c r="F87" i="26"/>
  <c r="F37" i="18"/>
  <c r="G37" i="18"/>
  <c r="F61" i="18"/>
  <c r="G61" i="18"/>
  <c r="F62" i="18"/>
  <c r="G62" i="18"/>
  <c r="G39" i="18"/>
  <c r="F39" i="18"/>
  <c r="G95" i="21"/>
  <c r="F95" i="21"/>
  <c r="F28" i="18"/>
  <c r="G28" i="18"/>
  <c r="G64" i="18"/>
  <c r="F64" i="18"/>
  <c r="F83" i="18"/>
  <c r="G83" i="18"/>
  <c r="G40" i="18"/>
  <c r="F40" i="18"/>
  <c r="G67" i="26"/>
  <c r="F67" i="26"/>
  <c r="F76" i="27"/>
  <c r="G76" i="27"/>
  <c r="G98" i="18"/>
  <c r="F98" i="18"/>
  <c r="G21" i="18"/>
  <c r="F21" i="18"/>
  <c r="G95" i="26"/>
  <c r="F95" i="26"/>
  <c r="G84" i="23"/>
  <c r="F84" i="23"/>
  <c r="F25" i="18"/>
  <c r="G25" i="18"/>
  <c r="G67" i="27"/>
  <c r="F67" i="27"/>
  <c r="G67" i="22"/>
  <c r="F67" i="22"/>
  <c r="G90" i="18"/>
  <c r="F90" i="18"/>
  <c r="F94" i="27"/>
  <c r="G94" i="27"/>
  <c r="G58" i="18"/>
  <c r="F58" i="18"/>
  <c r="F19" i="27"/>
  <c r="H19" i="27" s="1"/>
  <c r="G19" i="27"/>
  <c r="I19" i="27" s="1"/>
  <c r="J19" i="27" s="1"/>
  <c r="G94" i="26"/>
  <c r="F94" i="26"/>
  <c r="H19" i="23"/>
  <c r="I20" i="23" s="1"/>
  <c r="F84" i="18"/>
  <c r="G84" i="18"/>
  <c r="G79" i="18"/>
  <c r="F79" i="18"/>
  <c r="G96" i="18"/>
  <c r="F96" i="18"/>
  <c r="G91" i="18"/>
  <c r="F91" i="18"/>
  <c r="F76" i="22"/>
  <c r="G76" i="22"/>
  <c r="F19" i="22"/>
  <c r="H19" i="22" s="1"/>
  <c r="I20" i="22" s="1"/>
  <c r="J20" i="22" s="1"/>
  <c r="G19" i="22"/>
  <c r="I19" i="22" s="1"/>
  <c r="J19" i="22" s="1"/>
  <c r="G42" i="18"/>
  <c r="F42" i="18"/>
  <c r="F49" i="18"/>
  <c r="G49" i="18"/>
  <c r="F74" i="18"/>
  <c r="G74" i="18"/>
  <c r="F35" i="18"/>
  <c r="G35" i="18"/>
  <c r="F70" i="18"/>
  <c r="G70" i="18"/>
  <c r="G63" i="18"/>
  <c r="F63" i="18"/>
  <c r="G80" i="21"/>
  <c r="F80" i="21"/>
  <c r="F86" i="26"/>
  <c r="G86" i="26"/>
  <c r="G54" i="18"/>
  <c r="F54" i="18"/>
  <c r="G92" i="18"/>
  <c r="F92" i="18"/>
  <c r="G65" i="21"/>
  <c r="F65" i="21"/>
  <c r="G48" i="18"/>
  <c r="F48" i="18"/>
  <c r="F94" i="18"/>
  <c r="G94" i="18"/>
  <c r="G97" i="18"/>
  <c r="F97" i="18"/>
  <c r="G71" i="26"/>
  <c r="F71" i="26"/>
  <c r="F44" i="18"/>
  <c r="G44" i="18"/>
  <c r="G82" i="18"/>
  <c r="F82" i="18"/>
  <c r="G38" i="18"/>
  <c r="F38" i="18"/>
  <c r="F23" i="20"/>
  <c r="G23" i="20"/>
  <c r="G23" i="27"/>
  <c r="F23" i="27"/>
  <c r="F36" i="18"/>
  <c r="G36" i="18"/>
  <c r="F67" i="18"/>
  <c r="G67" i="18"/>
  <c r="F24" i="22" l="1"/>
  <c r="F40" i="21"/>
  <c r="F78" i="22"/>
  <c r="G72" i="27"/>
  <c r="F36" i="21"/>
  <c r="F27" i="27"/>
  <c r="G61" i="27"/>
  <c r="G40" i="27"/>
  <c r="G82" i="27"/>
  <c r="F51" i="22"/>
  <c r="F33" i="21"/>
  <c r="G32" i="27"/>
  <c r="F29" i="22"/>
  <c r="F25" i="22"/>
  <c r="G38" i="22"/>
  <c r="F90" i="21"/>
  <c r="F54" i="22"/>
  <c r="G89" i="22"/>
  <c r="F33" i="27"/>
  <c r="F28" i="27"/>
  <c r="G48" i="27"/>
  <c r="F65" i="27"/>
  <c r="F63" i="22"/>
  <c r="F36" i="22"/>
  <c r="G55" i="21"/>
  <c r="F86" i="21"/>
  <c r="G46" i="22"/>
  <c r="F57" i="27"/>
  <c r="F40" i="22"/>
  <c r="G83" i="21"/>
  <c r="G25" i="21"/>
  <c r="F66" i="21"/>
  <c r="G36" i="27"/>
  <c r="G29" i="27"/>
  <c r="F75" i="21"/>
  <c r="G21" i="21"/>
  <c r="F51" i="27"/>
  <c r="G53" i="22"/>
  <c r="G54" i="27"/>
  <c r="G92" i="21"/>
  <c r="F20" i="27"/>
  <c r="H20" i="27" s="1"/>
  <c r="I21" i="27" s="1"/>
  <c r="J21" i="27" s="1"/>
  <c r="I18" i="18"/>
  <c r="J18" i="18" s="1"/>
  <c r="C9" i="17" s="1"/>
  <c r="J19" i="23"/>
  <c r="F10" i="17" s="1"/>
  <c r="J20" i="23"/>
  <c r="F11" i="17" s="1"/>
  <c r="J19" i="20"/>
  <c r="E10" i="17" s="1"/>
  <c r="J18" i="20"/>
  <c r="E9" i="17" s="1"/>
  <c r="J18" i="21"/>
  <c r="D9" i="17" s="1"/>
  <c r="G51" i="18"/>
  <c r="G11" i="17"/>
  <c r="I10" i="17"/>
  <c r="H10" i="17"/>
  <c r="G10" i="17"/>
  <c r="F9" i="17"/>
  <c r="H19" i="26"/>
  <c r="I20" i="26" s="1"/>
  <c r="J20" i="26" s="1"/>
  <c r="I20" i="27"/>
  <c r="J20" i="27" s="1"/>
  <c r="H19" i="18"/>
  <c r="I20" i="18" s="1"/>
  <c r="J20" i="18" s="1"/>
  <c r="I19" i="21"/>
  <c r="J19" i="21" s="1"/>
  <c r="H20" i="22"/>
  <c r="I21" i="22" s="1"/>
  <c r="J21" i="22" s="1"/>
  <c r="H19" i="20"/>
  <c r="I19" i="18"/>
  <c r="J19" i="18" s="1"/>
  <c r="B22" i="27"/>
  <c r="B22" i="21"/>
  <c r="B22" i="18"/>
  <c r="B22" i="23"/>
  <c r="B22" i="22"/>
  <c r="B22" i="26"/>
  <c r="B22" i="20"/>
  <c r="H19" i="21"/>
  <c r="H20" i="23"/>
  <c r="C10" i="17" l="1"/>
  <c r="C11" i="17"/>
  <c r="I11" i="17"/>
  <c r="G12" i="17"/>
  <c r="D10" i="17"/>
  <c r="H11" i="17"/>
  <c r="H12" i="17"/>
  <c r="H20" i="26"/>
  <c r="I21" i="26" s="1"/>
  <c r="J21" i="26" s="1"/>
  <c r="H20" i="18"/>
  <c r="I21" i="18" s="1"/>
  <c r="J21" i="18" s="1"/>
  <c r="H21" i="22"/>
  <c r="H22" i="22" s="1"/>
  <c r="H21" i="27"/>
  <c r="I22" i="27" s="1"/>
  <c r="J22" i="27" s="1"/>
  <c r="I20" i="20"/>
  <c r="H20" i="20"/>
  <c r="J9" i="17"/>
  <c r="L9" i="17" s="1"/>
  <c r="I20" i="21"/>
  <c r="H20" i="21"/>
  <c r="B23" i="26"/>
  <c r="B23" i="27"/>
  <c r="B23" i="21"/>
  <c r="B23" i="23"/>
  <c r="B23" i="18"/>
  <c r="B23" i="22"/>
  <c r="B23" i="20"/>
  <c r="I21" i="23"/>
  <c r="H21" i="23"/>
  <c r="J21" i="23" l="1"/>
  <c r="F12" i="17" s="1"/>
  <c r="J20" i="20"/>
  <c r="E11" i="17" s="1"/>
  <c r="J20" i="21"/>
  <c r="D11" i="17" s="1"/>
  <c r="H21" i="26"/>
  <c r="I22" i="26" s="1"/>
  <c r="J10" i="17"/>
  <c r="L10" i="17" s="1"/>
  <c r="C12" i="17"/>
  <c r="H13" i="17"/>
  <c r="I12" i="17"/>
  <c r="H21" i="18"/>
  <c r="I22" i="18" s="1"/>
  <c r="J22" i="18" s="1"/>
  <c r="I22" i="22"/>
  <c r="J22" i="22" s="1"/>
  <c r="H22" i="27"/>
  <c r="I23" i="27" s="1"/>
  <c r="J23" i="27" s="1"/>
  <c r="I21" i="20"/>
  <c r="H21" i="20"/>
  <c r="I22" i="23"/>
  <c r="H22" i="23"/>
  <c r="B24" i="23"/>
  <c r="B24" i="21"/>
  <c r="B24" i="20"/>
  <c r="B24" i="27"/>
  <c r="B24" i="18"/>
  <c r="B24" i="22"/>
  <c r="B24" i="26"/>
  <c r="I21" i="21"/>
  <c r="H21" i="21"/>
  <c r="I23" i="22"/>
  <c r="J23" i="22" s="1"/>
  <c r="H23" i="22"/>
  <c r="J22" i="26" l="1"/>
  <c r="I13" i="17" s="1"/>
  <c r="J22" i="23"/>
  <c r="F13" i="17" s="1"/>
  <c r="J21" i="20"/>
  <c r="E12" i="17" s="1"/>
  <c r="J11" i="17"/>
  <c r="L11" i="17" s="1"/>
  <c r="J21" i="21"/>
  <c r="D12" i="17" s="1"/>
  <c r="H22" i="26"/>
  <c r="I23" i="26" s="1"/>
  <c r="C13" i="17"/>
  <c r="H14" i="17"/>
  <c r="G14" i="17"/>
  <c r="G13" i="17"/>
  <c r="H22" i="18"/>
  <c r="I23" i="18" s="1"/>
  <c r="J23" i="18" s="1"/>
  <c r="H23" i="27"/>
  <c r="I24" i="27" s="1"/>
  <c r="J24" i="27" s="1"/>
  <c r="I22" i="20"/>
  <c r="H22" i="20"/>
  <c r="I23" i="23"/>
  <c r="H23" i="23"/>
  <c r="B25" i="27"/>
  <c r="B25" i="23"/>
  <c r="B25" i="21"/>
  <c r="B25" i="20"/>
  <c r="B25" i="18"/>
  <c r="B25" i="22"/>
  <c r="B25" i="26"/>
  <c r="I22" i="21"/>
  <c r="H22" i="21"/>
  <c r="I24" i="22"/>
  <c r="J24" i="22" s="1"/>
  <c r="H24" i="22"/>
  <c r="J23" i="26" l="1"/>
  <c r="I14" i="17" s="1"/>
  <c r="J23" i="23"/>
  <c r="F14" i="17" s="1"/>
  <c r="J22" i="20"/>
  <c r="E13" i="17" s="1"/>
  <c r="J12" i="17"/>
  <c r="L12" i="17" s="1"/>
  <c r="J22" i="21"/>
  <c r="D13" i="17" s="1"/>
  <c r="H23" i="26"/>
  <c r="I24" i="26" s="1"/>
  <c r="C14" i="17"/>
  <c r="G15" i="17"/>
  <c r="H15" i="17"/>
  <c r="H23" i="18"/>
  <c r="I24" i="18" s="1"/>
  <c r="J24" i="18" s="1"/>
  <c r="H24" i="27"/>
  <c r="H25" i="27" s="1"/>
  <c r="I23" i="20"/>
  <c r="H23" i="20"/>
  <c r="I24" i="23"/>
  <c r="H24" i="23"/>
  <c r="I25" i="22"/>
  <c r="J25" i="22" s="1"/>
  <c r="H25" i="22"/>
  <c r="I23" i="21"/>
  <c r="H23" i="21"/>
  <c r="B26" i="22"/>
  <c r="B26" i="18"/>
  <c r="B26" i="27"/>
  <c r="B26" i="26"/>
  <c r="B26" i="21"/>
  <c r="B26" i="23"/>
  <c r="B26" i="20"/>
  <c r="J24" i="26" l="1"/>
  <c r="I15" i="17" s="1"/>
  <c r="H24" i="26"/>
  <c r="I25" i="26" s="1"/>
  <c r="J25" i="26" s="1"/>
  <c r="I16" i="17" s="1"/>
  <c r="J24" i="23"/>
  <c r="F15" i="17" s="1"/>
  <c r="J23" i="20"/>
  <c r="E14" i="17" s="1"/>
  <c r="J13" i="17"/>
  <c r="L13" i="17" s="1"/>
  <c r="J23" i="21"/>
  <c r="D14" i="17" s="1"/>
  <c r="C15" i="17"/>
  <c r="G16" i="17"/>
  <c r="H24" i="18"/>
  <c r="H25" i="18" s="1"/>
  <c r="I25" i="27"/>
  <c r="J25" i="27" s="1"/>
  <c r="H24" i="20"/>
  <c r="I24" i="20"/>
  <c r="I24" i="21"/>
  <c r="H24" i="21"/>
  <c r="I26" i="27"/>
  <c r="J26" i="27" s="1"/>
  <c r="H26" i="27"/>
  <c r="B27" i="18"/>
  <c r="B27" i="20"/>
  <c r="B27" i="27"/>
  <c r="B27" i="23"/>
  <c r="B27" i="26"/>
  <c r="B27" i="22"/>
  <c r="B27" i="21"/>
  <c r="I26" i="22"/>
  <c r="J26" i="22" s="1"/>
  <c r="H26" i="22"/>
  <c r="I25" i="23"/>
  <c r="H25" i="23"/>
  <c r="H25" i="26" l="1"/>
  <c r="I26" i="26" s="1"/>
  <c r="J26" i="26" s="1"/>
  <c r="I17" i="17" s="1"/>
  <c r="J25" i="23"/>
  <c r="F16" i="17" s="1"/>
  <c r="J24" i="20"/>
  <c r="E15" i="17" s="1"/>
  <c r="J14" i="17"/>
  <c r="L14" i="17" s="1"/>
  <c r="J24" i="21"/>
  <c r="D15" i="17" s="1"/>
  <c r="H17" i="17"/>
  <c r="G17" i="17"/>
  <c r="H16" i="17"/>
  <c r="I25" i="18"/>
  <c r="J25" i="18" s="1"/>
  <c r="I25" i="20"/>
  <c r="H25" i="20"/>
  <c r="I26" i="23"/>
  <c r="H26" i="23"/>
  <c r="I26" i="18"/>
  <c r="J26" i="18" s="1"/>
  <c r="H26" i="18"/>
  <c r="I25" i="21"/>
  <c r="H25" i="21"/>
  <c r="I27" i="27"/>
  <c r="J27" i="27" s="1"/>
  <c r="H27" i="27"/>
  <c r="I27" i="22"/>
  <c r="J27" i="22" s="1"/>
  <c r="H27" i="22"/>
  <c r="B28" i="27"/>
  <c r="B28" i="18"/>
  <c r="B28" i="26"/>
  <c r="B28" i="22"/>
  <c r="B28" i="23"/>
  <c r="B28" i="21"/>
  <c r="B28" i="20"/>
  <c r="H26" i="26" l="1"/>
  <c r="H27" i="26" s="1"/>
  <c r="I28" i="26" s="1"/>
  <c r="J28" i="26" s="1"/>
  <c r="J26" i="23"/>
  <c r="F17" i="17" s="1"/>
  <c r="J15" i="17"/>
  <c r="L15" i="17" s="1"/>
  <c r="J25" i="20"/>
  <c r="E16" i="17" s="1"/>
  <c r="J25" i="21"/>
  <c r="D16" i="17" s="1"/>
  <c r="C16" i="17"/>
  <c r="C17" i="17"/>
  <c r="H18" i="17"/>
  <c r="G18" i="17"/>
  <c r="I26" i="20"/>
  <c r="H26" i="20"/>
  <c r="I28" i="27"/>
  <c r="J28" i="27" s="1"/>
  <c r="H28" i="27"/>
  <c r="I26" i="21"/>
  <c r="H26" i="21"/>
  <c r="I27" i="18"/>
  <c r="J27" i="18" s="1"/>
  <c r="H27" i="18"/>
  <c r="I28" i="22"/>
  <c r="J28" i="22" s="1"/>
  <c r="H28" i="22"/>
  <c r="I27" i="23"/>
  <c r="H27" i="23"/>
  <c r="B29" i="26"/>
  <c r="B29" i="18"/>
  <c r="B29" i="20"/>
  <c r="B29" i="27"/>
  <c r="B29" i="22"/>
  <c r="B29" i="21"/>
  <c r="B29" i="23"/>
  <c r="H28" i="26" l="1"/>
  <c r="H29" i="26" s="1"/>
  <c r="I27" i="26"/>
  <c r="J27" i="26" s="1"/>
  <c r="I18" i="17" s="1"/>
  <c r="J27" i="23"/>
  <c r="F18" i="17" s="1"/>
  <c r="J26" i="20"/>
  <c r="E17" i="17" s="1"/>
  <c r="J26" i="21"/>
  <c r="D17" i="17" s="1"/>
  <c r="J16" i="17"/>
  <c r="L16" i="17" s="1"/>
  <c r="C18" i="17"/>
  <c r="I19" i="17"/>
  <c r="H19" i="17"/>
  <c r="G19" i="17"/>
  <c r="H27" i="20"/>
  <c r="I27" i="20"/>
  <c r="I27" i="21"/>
  <c r="H27" i="21"/>
  <c r="I29" i="27"/>
  <c r="J29" i="27" s="1"/>
  <c r="H29" i="27"/>
  <c r="I28" i="23"/>
  <c r="H28" i="23"/>
  <c r="B30" i="26"/>
  <c r="B30" i="21"/>
  <c r="B30" i="27"/>
  <c r="B30" i="18"/>
  <c r="B30" i="20"/>
  <c r="B30" i="22"/>
  <c r="B30" i="23"/>
  <c r="I29" i="22"/>
  <c r="J29" i="22" s="1"/>
  <c r="H29" i="22"/>
  <c r="I28" i="18"/>
  <c r="J28" i="18" s="1"/>
  <c r="H28" i="18"/>
  <c r="I29" i="26" l="1"/>
  <c r="J29" i="26" s="1"/>
  <c r="I20" i="17" s="1"/>
  <c r="J28" i="23"/>
  <c r="F19" i="17" s="1"/>
  <c r="J17" i="17"/>
  <c r="L17" i="17" s="1"/>
  <c r="J27" i="20"/>
  <c r="E18" i="17" s="1"/>
  <c r="J27" i="21"/>
  <c r="D18" i="17" s="1"/>
  <c r="C19" i="17"/>
  <c r="H20" i="17"/>
  <c r="G20" i="17"/>
  <c r="I28" i="20"/>
  <c r="H28" i="20"/>
  <c r="I30" i="27"/>
  <c r="J30" i="27" s="1"/>
  <c r="H30" i="27"/>
  <c r="B31" i="26"/>
  <c r="B31" i="20"/>
  <c r="B31" i="22"/>
  <c r="B31" i="18"/>
  <c r="B31" i="21"/>
  <c r="B31" i="23"/>
  <c r="B31" i="27"/>
  <c r="I29" i="23"/>
  <c r="H29" i="23"/>
  <c r="I28" i="21"/>
  <c r="H28" i="21"/>
  <c r="I29" i="18"/>
  <c r="J29" i="18" s="1"/>
  <c r="H29" i="18"/>
  <c r="I30" i="26"/>
  <c r="J30" i="26" s="1"/>
  <c r="H30" i="26"/>
  <c r="I30" i="22"/>
  <c r="J30" i="22" s="1"/>
  <c r="H30" i="22"/>
  <c r="J29" i="23" l="1"/>
  <c r="F20" i="17" s="1"/>
  <c r="J18" i="17"/>
  <c r="L18" i="17" s="1"/>
  <c r="J28" i="20"/>
  <c r="E19" i="17" s="1"/>
  <c r="J28" i="21"/>
  <c r="D19" i="17" s="1"/>
  <c r="C20" i="17"/>
  <c r="G21" i="17"/>
  <c r="I21" i="17"/>
  <c r="H21" i="17"/>
  <c r="H29" i="20"/>
  <c r="I29" i="20"/>
  <c r="I31" i="22"/>
  <c r="J31" i="22" s="1"/>
  <c r="H31" i="22"/>
  <c r="I30" i="23"/>
  <c r="H30" i="23"/>
  <c r="I30" i="18"/>
  <c r="J30" i="18" s="1"/>
  <c r="H30" i="18"/>
  <c r="I31" i="26"/>
  <c r="J31" i="26" s="1"/>
  <c r="H31" i="26"/>
  <c r="I31" i="27"/>
  <c r="J31" i="27" s="1"/>
  <c r="H31" i="27"/>
  <c r="I29" i="21"/>
  <c r="H29" i="21"/>
  <c r="B32" i="22"/>
  <c r="B32" i="26"/>
  <c r="B32" i="23"/>
  <c r="B32" i="18"/>
  <c r="B32" i="20"/>
  <c r="B32" i="27"/>
  <c r="B32" i="21"/>
  <c r="J30" i="23" l="1"/>
  <c r="F21" i="17" s="1"/>
  <c r="J19" i="17"/>
  <c r="L19" i="17" s="1"/>
  <c r="J29" i="20"/>
  <c r="E20" i="17" s="1"/>
  <c r="J29" i="21"/>
  <c r="D20" i="17" s="1"/>
  <c r="C21" i="17"/>
  <c r="G22" i="17"/>
  <c r="I22" i="17"/>
  <c r="H22" i="17"/>
  <c r="I30" i="20"/>
  <c r="H30" i="20"/>
  <c r="B33" i="21"/>
  <c r="B33" i="23"/>
  <c r="B33" i="27"/>
  <c r="B33" i="18"/>
  <c r="B33" i="20"/>
  <c r="B33" i="22"/>
  <c r="B33" i="26"/>
  <c r="I32" i="27"/>
  <c r="J32" i="27" s="1"/>
  <c r="H32" i="27"/>
  <c r="I31" i="23"/>
  <c r="H31" i="23"/>
  <c r="I30" i="21"/>
  <c r="H30" i="21"/>
  <c r="I31" i="18"/>
  <c r="J31" i="18" s="1"/>
  <c r="H31" i="18"/>
  <c r="I32" i="26"/>
  <c r="J32" i="26" s="1"/>
  <c r="H32" i="26"/>
  <c r="I32" i="22"/>
  <c r="J32" i="22" s="1"/>
  <c r="H32" i="22"/>
  <c r="J31" i="23" l="1"/>
  <c r="F22" i="17" s="1"/>
  <c r="J20" i="17"/>
  <c r="L20" i="17" s="1"/>
  <c r="J30" i="20"/>
  <c r="E21" i="17" s="1"/>
  <c r="J30" i="21"/>
  <c r="D21" i="17" s="1"/>
  <c r="C22" i="17"/>
  <c r="I23" i="17"/>
  <c r="H23" i="17"/>
  <c r="G23" i="17"/>
  <c r="I31" i="20"/>
  <c r="H31" i="20"/>
  <c r="I32" i="18"/>
  <c r="J32" i="18" s="1"/>
  <c r="H32" i="18"/>
  <c r="I32" i="23"/>
  <c r="H32" i="23"/>
  <c r="I33" i="22"/>
  <c r="J33" i="22" s="1"/>
  <c r="H33" i="22"/>
  <c r="I33" i="27"/>
  <c r="J33" i="27" s="1"/>
  <c r="H33" i="27"/>
  <c r="I31" i="21"/>
  <c r="H31" i="21"/>
  <c r="B34" i="26"/>
  <c r="B34" i="27"/>
  <c r="B34" i="22"/>
  <c r="B34" i="23"/>
  <c r="B34" i="20"/>
  <c r="B34" i="21"/>
  <c r="B34" i="18"/>
  <c r="I33" i="26"/>
  <c r="J33" i="26" s="1"/>
  <c r="H33" i="26"/>
  <c r="J32" i="23" l="1"/>
  <c r="F23" i="17" s="1"/>
  <c r="J21" i="17"/>
  <c r="L21" i="17" s="1"/>
  <c r="J31" i="20"/>
  <c r="E22" i="17" s="1"/>
  <c r="J31" i="21"/>
  <c r="D22" i="17" s="1"/>
  <c r="C23" i="17"/>
  <c r="H24" i="17"/>
  <c r="G24" i="17"/>
  <c r="I24" i="17"/>
  <c r="I32" i="20"/>
  <c r="H32" i="20"/>
  <c r="I32" i="21"/>
  <c r="H32" i="21"/>
  <c r="I34" i="22"/>
  <c r="J34" i="22" s="1"/>
  <c r="H34" i="22"/>
  <c r="I34" i="26"/>
  <c r="J34" i="26" s="1"/>
  <c r="H34" i="26"/>
  <c r="I33" i="23"/>
  <c r="H33" i="23"/>
  <c r="B35" i="26"/>
  <c r="B35" i="22"/>
  <c r="B35" i="20"/>
  <c r="B35" i="18"/>
  <c r="B35" i="27"/>
  <c r="B35" i="23"/>
  <c r="B35" i="21"/>
  <c r="I33" i="18"/>
  <c r="J33" i="18" s="1"/>
  <c r="H33" i="18"/>
  <c r="I34" i="27"/>
  <c r="J34" i="27" s="1"/>
  <c r="H34" i="27"/>
  <c r="J33" i="23" l="1"/>
  <c r="F24" i="17" s="1"/>
  <c r="J32" i="20"/>
  <c r="E23" i="17" s="1"/>
  <c r="J22" i="17"/>
  <c r="L22" i="17" s="1"/>
  <c r="J32" i="21"/>
  <c r="D23" i="17" s="1"/>
  <c r="C24" i="17"/>
  <c r="H25" i="17"/>
  <c r="I25" i="17"/>
  <c r="G25" i="17"/>
  <c r="I33" i="20"/>
  <c r="H33" i="20"/>
  <c r="B36" i="21"/>
  <c r="B36" i="23"/>
  <c r="B36" i="22"/>
  <c r="B36" i="27"/>
  <c r="B36" i="20"/>
  <c r="B36" i="18"/>
  <c r="B36" i="26"/>
  <c r="I35" i="26"/>
  <c r="J35" i="26" s="1"/>
  <c r="H35" i="26"/>
  <c r="I33" i="21"/>
  <c r="H33" i="21"/>
  <c r="I35" i="27"/>
  <c r="J35" i="27" s="1"/>
  <c r="H35" i="27"/>
  <c r="I34" i="18"/>
  <c r="J34" i="18" s="1"/>
  <c r="H34" i="18"/>
  <c r="I34" i="23"/>
  <c r="H34" i="23"/>
  <c r="I35" i="22"/>
  <c r="J35" i="22" s="1"/>
  <c r="H35" i="22"/>
  <c r="J34" i="23" l="1"/>
  <c r="F25" i="17" s="1"/>
  <c r="J33" i="20"/>
  <c r="E24" i="17" s="1"/>
  <c r="J23" i="17"/>
  <c r="L23" i="17" s="1"/>
  <c r="J33" i="21"/>
  <c r="D24" i="17" s="1"/>
  <c r="C25" i="17"/>
  <c r="G26" i="17"/>
  <c r="H26" i="17"/>
  <c r="I26" i="17"/>
  <c r="H34" i="20"/>
  <c r="I34" i="20"/>
  <c r="I35" i="23"/>
  <c r="H35" i="23"/>
  <c r="I35" i="18"/>
  <c r="J35" i="18" s="1"/>
  <c r="H35" i="18"/>
  <c r="I34" i="21"/>
  <c r="H34" i="21"/>
  <c r="I36" i="27"/>
  <c r="J36" i="27" s="1"/>
  <c r="H36" i="27"/>
  <c r="B37" i="27"/>
  <c r="B37" i="21"/>
  <c r="B37" i="23"/>
  <c r="B37" i="26"/>
  <c r="B37" i="18"/>
  <c r="B37" i="20"/>
  <c r="B37" i="22"/>
  <c r="I36" i="26"/>
  <c r="J36" i="26" s="1"/>
  <c r="H36" i="26"/>
  <c r="I36" i="22"/>
  <c r="J36" i="22" s="1"/>
  <c r="H36" i="22"/>
  <c r="J35" i="23" l="1"/>
  <c r="F26" i="17" s="1"/>
  <c r="J34" i="20"/>
  <c r="E25" i="17" s="1"/>
  <c r="J24" i="17"/>
  <c r="L24" i="17" s="1"/>
  <c r="J34" i="21"/>
  <c r="D25" i="17" s="1"/>
  <c r="C26" i="17"/>
  <c r="G27" i="17"/>
  <c r="I27" i="17"/>
  <c r="H27" i="17"/>
  <c r="I35" i="20"/>
  <c r="H35" i="20"/>
  <c r="I37" i="22"/>
  <c r="J37" i="22" s="1"/>
  <c r="H37" i="22"/>
  <c r="B38" i="26"/>
  <c r="B38" i="20"/>
  <c r="B38" i="22"/>
  <c r="B38" i="27"/>
  <c r="B38" i="18"/>
  <c r="B38" i="23"/>
  <c r="B38" i="21"/>
  <c r="I37" i="26"/>
  <c r="J37" i="26" s="1"/>
  <c r="H37" i="26"/>
  <c r="I36" i="23"/>
  <c r="H36" i="23"/>
  <c r="I37" i="27"/>
  <c r="J37" i="27" s="1"/>
  <c r="H37" i="27"/>
  <c r="I35" i="21"/>
  <c r="H35" i="21"/>
  <c r="I36" i="18"/>
  <c r="J36" i="18" s="1"/>
  <c r="H36" i="18"/>
  <c r="J36" i="23" l="1"/>
  <c r="F27" i="17" s="1"/>
  <c r="J25" i="17"/>
  <c r="L25" i="17" s="1"/>
  <c r="J35" i="20"/>
  <c r="E26" i="17" s="1"/>
  <c r="J35" i="21"/>
  <c r="D26" i="17" s="1"/>
  <c r="C27" i="17"/>
  <c r="H28" i="17"/>
  <c r="G28" i="17"/>
  <c r="I28" i="17"/>
  <c r="I36" i="20"/>
  <c r="H36" i="20"/>
  <c r="I37" i="23"/>
  <c r="H37" i="23"/>
  <c r="I37" i="18"/>
  <c r="J37" i="18" s="1"/>
  <c r="H37" i="18"/>
  <c r="I38" i="22"/>
  <c r="J38" i="22" s="1"/>
  <c r="H38" i="22"/>
  <c r="B39" i="18"/>
  <c r="B39" i="26"/>
  <c r="B39" i="27"/>
  <c r="B39" i="21"/>
  <c r="B39" i="23"/>
  <c r="B39" i="20"/>
  <c r="B39" i="22"/>
  <c r="I36" i="21"/>
  <c r="H36" i="21"/>
  <c r="I38" i="26"/>
  <c r="J38" i="26" s="1"/>
  <c r="H38" i="26"/>
  <c r="I38" i="27"/>
  <c r="J38" i="27" s="1"/>
  <c r="H38" i="27"/>
  <c r="J37" i="23" l="1"/>
  <c r="F28" i="17" s="1"/>
  <c r="J26" i="17"/>
  <c r="L26" i="17" s="1"/>
  <c r="J36" i="20"/>
  <c r="E27" i="17" s="1"/>
  <c r="J36" i="21"/>
  <c r="D27" i="17" s="1"/>
  <c r="C28" i="17"/>
  <c r="G29" i="17"/>
  <c r="H29" i="17"/>
  <c r="I29" i="17"/>
  <c r="I37" i="20"/>
  <c r="H37" i="20"/>
  <c r="I37" i="21"/>
  <c r="H37" i="21"/>
  <c r="B40" i="22"/>
  <c r="B40" i="23"/>
  <c r="B40" i="21"/>
  <c r="B40" i="26"/>
  <c r="B40" i="27"/>
  <c r="B40" i="20"/>
  <c r="B40" i="18"/>
  <c r="I38" i="23"/>
  <c r="H38" i="23"/>
  <c r="I39" i="26"/>
  <c r="J39" i="26" s="1"/>
  <c r="H39" i="26"/>
  <c r="I39" i="22"/>
  <c r="J39" i="22" s="1"/>
  <c r="H39" i="22"/>
  <c r="I39" i="27"/>
  <c r="J39" i="27" s="1"/>
  <c r="H39" i="27"/>
  <c r="I38" i="18"/>
  <c r="J38" i="18" s="1"/>
  <c r="H38" i="18"/>
  <c r="J38" i="23" l="1"/>
  <c r="F29" i="17" s="1"/>
  <c r="J27" i="17"/>
  <c r="L27" i="17" s="1"/>
  <c r="J37" i="20"/>
  <c r="E28" i="17" s="1"/>
  <c r="J37" i="21"/>
  <c r="D28" i="17" s="1"/>
  <c r="C29" i="17"/>
  <c r="H30" i="17"/>
  <c r="G30" i="17"/>
  <c r="I30" i="17"/>
  <c r="I38" i="20"/>
  <c r="H38" i="20"/>
  <c r="I40" i="27"/>
  <c r="J40" i="27" s="1"/>
  <c r="H40" i="27"/>
  <c r="I40" i="26"/>
  <c r="J40" i="26" s="1"/>
  <c r="H40" i="26"/>
  <c r="I38" i="21"/>
  <c r="H38" i="21"/>
  <c r="I39" i="18"/>
  <c r="J39" i="18" s="1"/>
  <c r="H39" i="18"/>
  <c r="B41" i="21"/>
  <c r="B41" i="26"/>
  <c r="B41" i="18"/>
  <c r="B41" i="22"/>
  <c r="B41" i="20"/>
  <c r="B41" i="23"/>
  <c r="B41" i="27"/>
  <c r="I39" i="23"/>
  <c r="H39" i="23"/>
  <c r="I40" i="22"/>
  <c r="J40" i="22" s="1"/>
  <c r="H40" i="22"/>
  <c r="J39" i="23" l="1"/>
  <c r="F30" i="17" s="1"/>
  <c r="J28" i="17"/>
  <c r="L28" i="17" s="1"/>
  <c r="J38" i="20"/>
  <c r="E29" i="17" s="1"/>
  <c r="J38" i="21"/>
  <c r="D29" i="17" s="1"/>
  <c r="C30" i="17"/>
  <c r="H31" i="17"/>
  <c r="I31" i="17"/>
  <c r="G31" i="17"/>
  <c r="I39" i="20"/>
  <c r="H39" i="20"/>
  <c r="I39" i="21"/>
  <c r="H39" i="21"/>
  <c r="I41" i="27"/>
  <c r="J41" i="27" s="1"/>
  <c r="H41" i="27"/>
  <c r="I41" i="22"/>
  <c r="J41" i="22" s="1"/>
  <c r="H41" i="22"/>
  <c r="I40" i="18"/>
  <c r="J40" i="18" s="1"/>
  <c r="H40" i="18"/>
  <c r="I40" i="23"/>
  <c r="H40" i="23"/>
  <c r="B42" i="20"/>
  <c r="B42" i="26"/>
  <c r="B42" i="21"/>
  <c r="B42" i="22"/>
  <c r="B42" i="23"/>
  <c r="B42" i="18"/>
  <c r="B42" i="27"/>
  <c r="I41" i="26"/>
  <c r="J41" i="26" s="1"/>
  <c r="H41" i="26"/>
  <c r="J40" i="23" l="1"/>
  <c r="F31" i="17" s="1"/>
  <c r="J29" i="17"/>
  <c r="L29" i="17" s="1"/>
  <c r="J39" i="20"/>
  <c r="E30" i="17" s="1"/>
  <c r="J39" i="21"/>
  <c r="D30" i="17" s="1"/>
  <c r="C31" i="17"/>
  <c r="G32" i="17"/>
  <c r="H32" i="17"/>
  <c r="I32" i="17"/>
  <c r="I40" i="20"/>
  <c r="H40" i="20"/>
  <c r="I42" i="22"/>
  <c r="J42" i="22" s="1"/>
  <c r="H42" i="22"/>
  <c r="I42" i="27"/>
  <c r="J42" i="27" s="1"/>
  <c r="H42" i="27"/>
  <c r="I42" i="26"/>
  <c r="J42" i="26" s="1"/>
  <c r="H42" i="26"/>
  <c r="B43" i="27"/>
  <c r="B43" i="21"/>
  <c r="B43" i="23"/>
  <c r="B43" i="26"/>
  <c r="B43" i="20"/>
  <c r="B43" i="18"/>
  <c r="B43" i="22"/>
  <c r="I41" i="23"/>
  <c r="H41" i="23"/>
  <c r="I40" i="21"/>
  <c r="H40" i="21"/>
  <c r="I41" i="18"/>
  <c r="J41" i="18" s="1"/>
  <c r="H41" i="18"/>
  <c r="J41" i="23" l="1"/>
  <c r="F32" i="17" s="1"/>
  <c r="J30" i="17"/>
  <c r="L30" i="17" s="1"/>
  <c r="J40" i="20"/>
  <c r="E31" i="17" s="1"/>
  <c r="J40" i="21"/>
  <c r="D31" i="17" s="1"/>
  <c r="C32" i="17"/>
  <c r="I33" i="17"/>
  <c r="H33" i="17"/>
  <c r="G33" i="17"/>
  <c r="I41" i="20"/>
  <c r="H41" i="20"/>
  <c r="I43" i="22"/>
  <c r="J43" i="22" s="1"/>
  <c r="H43" i="22"/>
  <c r="I41" i="21"/>
  <c r="H41" i="21"/>
  <c r="B44" i="20"/>
  <c r="B44" i="21"/>
  <c r="B44" i="27"/>
  <c r="B44" i="18"/>
  <c r="B44" i="23"/>
  <c r="B44" i="22"/>
  <c r="B44" i="26"/>
  <c r="I42" i="18"/>
  <c r="J42" i="18" s="1"/>
  <c r="H42" i="18"/>
  <c r="I43" i="26"/>
  <c r="J43" i="26" s="1"/>
  <c r="H43" i="26"/>
  <c r="I42" i="23"/>
  <c r="H42" i="23"/>
  <c r="I43" i="27"/>
  <c r="J43" i="27" s="1"/>
  <c r="H43" i="27"/>
  <c r="J42" i="23" l="1"/>
  <c r="F33" i="17" s="1"/>
  <c r="J31" i="17"/>
  <c r="L31" i="17" s="1"/>
  <c r="J41" i="20"/>
  <c r="E32" i="17" s="1"/>
  <c r="J41" i="21"/>
  <c r="D32" i="17" s="1"/>
  <c r="C33" i="17"/>
  <c r="H34" i="17"/>
  <c r="G34" i="17"/>
  <c r="I34" i="17"/>
  <c r="H42" i="20"/>
  <c r="I42" i="20"/>
  <c r="I42" i="21"/>
  <c r="H42" i="21"/>
  <c r="I43" i="23"/>
  <c r="H43" i="23"/>
  <c r="I43" i="18"/>
  <c r="J43" i="18" s="1"/>
  <c r="H43" i="18"/>
  <c r="B45" i="22"/>
  <c r="B45" i="20"/>
  <c r="B45" i="27"/>
  <c r="B45" i="23"/>
  <c r="B45" i="26"/>
  <c r="B45" i="18"/>
  <c r="B45" i="21"/>
  <c r="I44" i="26"/>
  <c r="J44" i="26" s="1"/>
  <c r="H44" i="26"/>
  <c r="I44" i="27"/>
  <c r="J44" i="27" s="1"/>
  <c r="H44" i="27"/>
  <c r="I44" i="22"/>
  <c r="J44" i="22" s="1"/>
  <c r="H44" i="22"/>
  <c r="J43" i="23" l="1"/>
  <c r="F34" i="17" s="1"/>
  <c r="J42" i="20"/>
  <c r="E33" i="17" s="1"/>
  <c r="J32" i="17"/>
  <c r="L32" i="17" s="1"/>
  <c r="J42" i="21"/>
  <c r="D33" i="17" s="1"/>
  <c r="C34" i="17"/>
  <c r="G35" i="17"/>
  <c r="I35" i="17"/>
  <c r="H35" i="17"/>
  <c r="I43" i="20"/>
  <c r="H43" i="20"/>
  <c r="I45" i="27"/>
  <c r="J45" i="27" s="1"/>
  <c r="H45" i="27"/>
  <c r="I45" i="26"/>
  <c r="J45" i="26" s="1"/>
  <c r="H45" i="26"/>
  <c r="I44" i="18"/>
  <c r="J44" i="18" s="1"/>
  <c r="H44" i="18"/>
  <c r="B46" i="18"/>
  <c r="B46" i="23"/>
  <c r="B46" i="20"/>
  <c r="B46" i="26"/>
  <c r="B46" i="21"/>
  <c r="B46" i="22"/>
  <c r="B46" i="27"/>
  <c r="I45" i="22"/>
  <c r="J45" i="22" s="1"/>
  <c r="H45" i="22"/>
  <c r="I44" i="23"/>
  <c r="H44" i="23"/>
  <c r="I43" i="21"/>
  <c r="H43" i="21"/>
  <c r="J44" i="23" l="1"/>
  <c r="F35" i="17" s="1"/>
  <c r="J43" i="20"/>
  <c r="E34" i="17" s="1"/>
  <c r="J33" i="17"/>
  <c r="L33" i="17" s="1"/>
  <c r="J43" i="21"/>
  <c r="D34" i="17" s="1"/>
  <c r="C35" i="17"/>
  <c r="I36" i="17"/>
  <c r="H36" i="17"/>
  <c r="G36" i="17"/>
  <c r="I44" i="20"/>
  <c r="H44" i="20"/>
  <c r="B47" i="23"/>
  <c r="B47" i="22"/>
  <c r="B47" i="26"/>
  <c r="B47" i="27"/>
  <c r="B47" i="21"/>
  <c r="B47" i="18"/>
  <c r="B47" i="20"/>
  <c r="I45" i="18"/>
  <c r="J45" i="18" s="1"/>
  <c r="H45" i="18"/>
  <c r="I46" i="26"/>
  <c r="J46" i="26" s="1"/>
  <c r="H46" i="26"/>
  <c r="I46" i="22"/>
  <c r="J46" i="22" s="1"/>
  <c r="H46" i="22"/>
  <c r="I44" i="21"/>
  <c r="H44" i="21"/>
  <c r="I45" i="23"/>
  <c r="H45" i="23"/>
  <c r="I46" i="27"/>
  <c r="J46" i="27" s="1"/>
  <c r="H46" i="27"/>
  <c r="J45" i="23" l="1"/>
  <c r="F36" i="17" s="1"/>
  <c r="J34" i="17"/>
  <c r="L34" i="17" s="1"/>
  <c r="J44" i="20"/>
  <c r="E35" i="17" s="1"/>
  <c r="J44" i="21"/>
  <c r="D35" i="17" s="1"/>
  <c r="C36" i="17"/>
  <c r="H37" i="17"/>
  <c r="G37" i="17"/>
  <c r="I37" i="17"/>
  <c r="H45" i="20"/>
  <c r="I45" i="20"/>
  <c r="I45" i="21"/>
  <c r="H45" i="21"/>
  <c r="I46" i="18"/>
  <c r="J46" i="18" s="1"/>
  <c r="H46" i="18"/>
  <c r="B48" i="22"/>
  <c r="B48" i="21"/>
  <c r="B48" i="26"/>
  <c r="B48" i="20"/>
  <c r="B48" i="27"/>
  <c r="B48" i="23"/>
  <c r="B48" i="18"/>
  <c r="I47" i="26"/>
  <c r="J47" i="26" s="1"/>
  <c r="H47" i="26"/>
  <c r="I47" i="22"/>
  <c r="J47" i="22" s="1"/>
  <c r="H47" i="22"/>
  <c r="I46" i="23"/>
  <c r="H46" i="23"/>
  <c r="I47" i="27"/>
  <c r="J47" i="27" s="1"/>
  <c r="H47" i="27"/>
  <c r="J46" i="23" l="1"/>
  <c r="F37" i="17" s="1"/>
  <c r="J45" i="20"/>
  <c r="E36" i="17" s="1"/>
  <c r="J35" i="17"/>
  <c r="L35" i="17" s="1"/>
  <c r="J45" i="21"/>
  <c r="D36" i="17" s="1"/>
  <c r="C37" i="17"/>
  <c r="H38" i="17"/>
  <c r="G38" i="17"/>
  <c r="I38" i="17"/>
  <c r="I46" i="20"/>
  <c r="H46" i="20"/>
  <c r="I47" i="18"/>
  <c r="J47" i="18" s="1"/>
  <c r="H47" i="18"/>
  <c r="I48" i="27"/>
  <c r="J48" i="27" s="1"/>
  <c r="H48" i="27"/>
  <c r="I47" i="23"/>
  <c r="H47" i="23"/>
  <c r="B49" i="27"/>
  <c r="B49" i="23"/>
  <c r="B49" i="26"/>
  <c r="B49" i="18"/>
  <c r="B49" i="20"/>
  <c r="B49" i="21"/>
  <c r="B49" i="22"/>
  <c r="I48" i="22"/>
  <c r="J48" i="22" s="1"/>
  <c r="H48" i="22"/>
  <c r="I46" i="21"/>
  <c r="H46" i="21"/>
  <c r="I48" i="26"/>
  <c r="J48" i="26" s="1"/>
  <c r="H48" i="26"/>
  <c r="J47" i="23" l="1"/>
  <c r="F38" i="17" s="1"/>
  <c r="J46" i="20"/>
  <c r="E37" i="17" s="1"/>
  <c r="J36" i="17"/>
  <c r="L36" i="17" s="1"/>
  <c r="J46" i="21"/>
  <c r="D37" i="17" s="1"/>
  <c r="C38" i="17"/>
  <c r="H39" i="17"/>
  <c r="I39" i="17"/>
  <c r="G39" i="17"/>
  <c r="H47" i="20"/>
  <c r="I47" i="20"/>
  <c r="I49" i="22"/>
  <c r="J49" i="22" s="1"/>
  <c r="H49" i="22"/>
  <c r="I49" i="27"/>
  <c r="J49" i="27" s="1"/>
  <c r="H49" i="27"/>
  <c r="I48" i="18"/>
  <c r="J48" i="18" s="1"/>
  <c r="H48" i="18"/>
  <c r="B50" i="21"/>
  <c r="B50" i="22"/>
  <c r="B50" i="23"/>
  <c r="B50" i="26"/>
  <c r="B50" i="20"/>
  <c r="B50" i="18"/>
  <c r="B50" i="27"/>
  <c r="I47" i="21"/>
  <c r="H47" i="21"/>
  <c r="I48" i="23"/>
  <c r="H48" i="23"/>
  <c r="I49" i="26"/>
  <c r="J49" i="26" s="1"/>
  <c r="H49" i="26"/>
  <c r="J48" i="23" l="1"/>
  <c r="F39" i="17" s="1"/>
  <c r="J47" i="20"/>
  <c r="E38" i="17" s="1"/>
  <c r="J37" i="17"/>
  <c r="L37" i="17" s="1"/>
  <c r="J47" i="21"/>
  <c r="D38" i="17" s="1"/>
  <c r="C39" i="17"/>
  <c r="H40" i="17"/>
  <c r="I40" i="17"/>
  <c r="G40" i="17"/>
  <c r="I48" i="20"/>
  <c r="H48" i="20"/>
  <c r="I48" i="21"/>
  <c r="H48" i="21"/>
  <c r="I50" i="26"/>
  <c r="J50" i="26" s="1"/>
  <c r="H50" i="26"/>
  <c r="I49" i="23"/>
  <c r="H49" i="23"/>
  <c r="I49" i="18"/>
  <c r="J49" i="18" s="1"/>
  <c r="H49" i="18"/>
  <c r="B51" i="23"/>
  <c r="B51" i="22"/>
  <c r="B51" i="27"/>
  <c r="B51" i="21"/>
  <c r="B51" i="26"/>
  <c r="B51" i="20"/>
  <c r="B51" i="18"/>
  <c r="I50" i="22"/>
  <c r="J50" i="22" s="1"/>
  <c r="H50" i="22"/>
  <c r="I50" i="27"/>
  <c r="J50" i="27" s="1"/>
  <c r="H50" i="27"/>
  <c r="J49" i="23" l="1"/>
  <c r="F40" i="17" s="1"/>
  <c r="J38" i="17"/>
  <c r="L38" i="17" s="1"/>
  <c r="J48" i="20"/>
  <c r="E39" i="17" s="1"/>
  <c r="J48" i="21"/>
  <c r="D39" i="17" s="1"/>
  <c r="C40" i="17"/>
  <c r="I41" i="17"/>
  <c r="H41" i="17"/>
  <c r="G41" i="17"/>
  <c r="H49" i="20"/>
  <c r="I49" i="20"/>
  <c r="I50" i="18"/>
  <c r="J50" i="18" s="1"/>
  <c r="H50" i="18"/>
  <c r="I49" i="21"/>
  <c r="H49" i="21"/>
  <c r="I51" i="26"/>
  <c r="J51" i="26" s="1"/>
  <c r="H51" i="26"/>
  <c r="B52" i="18"/>
  <c r="B52" i="21"/>
  <c r="B52" i="27"/>
  <c r="B52" i="20"/>
  <c r="B52" i="26"/>
  <c r="B52" i="23"/>
  <c r="B52" i="22"/>
  <c r="I50" i="23"/>
  <c r="H50" i="23"/>
  <c r="I51" i="22"/>
  <c r="J51" i="22" s="1"/>
  <c r="H51" i="22"/>
  <c r="I51" i="27"/>
  <c r="J51" i="27" s="1"/>
  <c r="H51" i="27"/>
  <c r="J50" i="23" l="1"/>
  <c r="F41" i="17" s="1"/>
  <c r="J39" i="17"/>
  <c r="L39" i="17" s="1"/>
  <c r="J49" i="20"/>
  <c r="E40" i="17" s="1"/>
  <c r="J49" i="21"/>
  <c r="D40" i="17" s="1"/>
  <c r="C41" i="17"/>
  <c r="I42" i="17"/>
  <c r="H42" i="17"/>
  <c r="G42" i="17"/>
  <c r="I50" i="20"/>
  <c r="H50" i="20"/>
  <c r="I50" i="21"/>
  <c r="H50" i="21"/>
  <c r="I51" i="23"/>
  <c r="H51" i="23"/>
  <c r="I51" i="18"/>
  <c r="J51" i="18" s="1"/>
  <c r="H51" i="18"/>
  <c r="I52" i="22"/>
  <c r="J52" i="22" s="1"/>
  <c r="H52" i="22"/>
  <c r="I52" i="26"/>
  <c r="J52" i="26" s="1"/>
  <c r="H52" i="26"/>
  <c r="I52" i="27"/>
  <c r="J52" i="27" s="1"/>
  <c r="H52" i="27"/>
  <c r="B53" i="22"/>
  <c r="B53" i="26"/>
  <c r="B53" i="18"/>
  <c r="B53" i="20"/>
  <c r="B53" i="27"/>
  <c r="B53" i="21"/>
  <c r="B53" i="23"/>
  <c r="J51" i="23" l="1"/>
  <c r="F42" i="17" s="1"/>
  <c r="J40" i="17"/>
  <c r="L40" i="17" s="1"/>
  <c r="J50" i="20"/>
  <c r="E41" i="17" s="1"/>
  <c r="J50" i="21"/>
  <c r="D41" i="17" s="1"/>
  <c r="C42" i="17"/>
  <c r="H43" i="17"/>
  <c r="I43" i="17"/>
  <c r="G43" i="17"/>
  <c r="I51" i="20"/>
  <c r="H51" i="20"/>
  <c r="I52" i="23"/>
  <c r="H52" i="23"/>
  <c r="I52" i="18"/>
  <c r="J52" i="18" s="1"/>
  <c r="H52" i="18"/>
  <c r="I51" i="21"/>
  <c r="H51" i="21"/>
  <c r="I53" i="26"/>
  <c r="J53" i="26" s="1"/>
  <c r="H53" i="26"/>
  <c r="B54" i="21"/>
  <c r="B54" i="23"/>
  <c r="B54" i="22"/>
  <c r="B54" i="18"/>
  <c r="B54" i="26"/>
  <c r="B54" i="27"/>
  <c r="B54" i="20"/>
  <c r="I53" i="22"/>
  <c r="J53" i="22" s="1"/>
  <c r="H53" i="22"/>
  <c r="I53" i="27"/>
  <c r="J53" i="27" s="1"/>
  <c r="H53" i="27"/>
  <c r="J52" i="23" l="1"/>
  <c r="F43" i="17" s="1"/>
  <c r="J51" i="20"/>
  <c r="E42" i="17" s="1"/>
  <c r="J41" i="17"/>
  <c r="L41" i="17" s="1"/>
  <c r="J51" i="21"/>
  <c r="D42" i="17" s="1"/>
  <c r="C43" i="17"/>
  <c r="H44" i="17"/>
  <c r="G44" i="17"/>
  <c r="I44" i="17"/>
  <c r="H52" i="20"/>
  <c r="I52" i="20"/>
  <c r="I53" i="18"/>
  <c r="J53" i="18" s="1"/>
  <c r="H53" i="18"/>
  <c r="I54" i="22"/>
  <c r="J54" i="22" s="1"/>
  <c r="H54" i="22"/>
  <c r="I54" i="27"/>
  <c r="J54" i="27" s="1"/>
  <c r="H54" i="27"/>
  <c r="B55" i="18"/>
  <c r="B55" i="27"/>
  <c r="B55" i="21"/>
  <c r="B55" i="20"/>
  <c r="B55" i="23"/>
  <c r="B55" i="26"/>
  <c r="B55" i="22"/>
  <c r="I54" i="26"/>
  <c r="J54" i="26" s="1"/>
  <c r="H54" i="26"/>
  <c r="I52" i="21"/>
  <c r="H52" i="21"/>
  <c r="I53" i="23"/>
  <c r="H53" i="23"/>
  <c r="J53" i="23" l="1"/>
  <c r="F44" i="17" s="1"/>
  <c r="J52" i="20"/>
  <c r="E43" i="17" s="1"/>
  <c r="J42" i="17"/>
  <c r="L42" i="17" s="1"/>
  <c r="J52" i="21"/>
  <c r="D43" i="17" s="1"/>
  <c r="C44" i="17"/>
  <c r="H45" i="17"/>
  <c r="I45" i="17"/>
  <c r="G45" i="17"/>
  <c r="H53" i="20"/>
  <c r="I53" i="20"/>
  <c r="B56" i="23"/>
  <c r="B56" i="20"/>
  <c r="B56" i="22"/>
  <c r="B56" i="27"/>
  <c r="B56" i="21"/>
  <c r="B56" i="18"/>
  <c r="B56" i="26"/>
  <c r="I54" i="23"/>
  <c r="H54" i="23"/>
  <c r="I55" i="22"/>
  <c r="J55" i="22" s="1"/>
  <c r="H55" i="22"/>
  <c r="I53" i="21"/>
  <c r="H53" i="21"/>
  <c r="I54" i="18"/>
  <c r="J54" i="18" s="1"/>
  <c r="H54" i="18"/>
  <c r="I55" i="26"/>
  <c r="J55" i="26" s="1"/>
  <c r="H55" i="26"/>
  <c r="I55" i="27"/>
  <c r="J55" i="27" s="1"/>
  <c r="H55" i="27"/>
  <c r="J54" i="23" l="1"/>
  <c r="F45" i="17" s="1"/>
  <c r="J43" i="17"/>
  <c r="L43" i="17" s="1"/>
  <c r="J53" i="20"/>
  <c r="E44" i="17" s="1"/>
  <c r="J53" i="21"/>
  <c r="D44" i="17" s="1"/>
  <c r="C45" i="17"/>
  <c r="H46" i="17"/>
  <c r="I46" i="17"/>
  <c r="G46" i="17"/>
  <c r="I54" i="20"/>
  <c r="H54" i="20"/>
  <c r="I55" i="23"/>
  <c r="H55" i="23"/>
  <c r="I55" i="18"/>
  <c r="J55" i="18" s="1"/>
  <c r="H55" i="18"/>
  <c r="I54" i="21"/>
  <c r="H54" i="21"/>
  <c r="I56" i="22"/>
  <c r="J56" i="22" s="1"/>
  <c r="H56" i="22"/>
  <c r="B57" i="23"/>
  <c r="B57" i="22"/>
  <c r="B57" i="20"/>
  <c r="B57" i="27"/>
  <c r="B57" i="21"/>
  <c r="B57" i="18"/>
  <c r="B57" i="26"/>
  <c r="I56" i="26"/>
  <c r="J56" i="26" s="1"/>
  <c r="H56" i="26"/>
  <c r="I56" i="27"/>
  <c r="J56" i="27" s="1"/>
  <c r="H56" i="27"/>
  <c r="J55" i="23" l="1"/>
  <c r="F46" i="17" s="1"/>
  <c r="J44" i="17"/>
  <c r="L44" i="17" s="1"/>
  <c r="J54" i="20"/>
  <c r="E45" i="17" s="1"/>
  <c r="J54" i="21"/>
  <c r="D45" i="17" s="1"/>
  <c r="C46" i="17"/>
  <c r="G47" i="17"/>
  <c r="H47" i="17"/>
  <c r="I47" i="17"/>
  <c r="H55" i="20"/>
  <c r="I55" i="20"/>
  <c r="I57" i="22"/>
  <c r="J57" i="22" s="1"/>
  <c r="H57" i="22"/>
  <c r="I56" i="18"/>
  <c r="J56" i="18" s="1"/>
  <c r="H56" i="18"/>
  <c r="I55" i="21"/>
  <c r="H55" i="21"/>
  <c r="B58" i="20"/>
  <c r="B58" i="22"/>
  <c r="B58" i="21"/>
  <c r="B58" i="26"/>
  <c r="B58" i="18"/>
  <c r="B58" i="27"/>
  <c r="B58" i="23"/>
  <c r="I57" i="26"/>
  <c r="J57" i="26" s="1"/>
  <c r="H57" i="26"/>
  <c r="I57" i="27"/>
  <c r="J57" i="27" s="1"/>
  <c r="H57" i="27"/>
  <c r="I56" i="23"/>
  <c r="H56" i="23"/>
  <c r="J56" i="23" l="1"/>
  <c r="F47" i="17" s="1"/>
  <c r="J55" i="20"/>
  <c r="E46" i="17" s="1"/>
  <c r="J45" i="17"/>
  <c r="L45" i="17" s="1"/>
  <c r="J55" i="21"/>
  <c r="D46" i="17" s="1"/>
  <c r="C47" i="17"/>
  <c r="H48" i="17"/>
  <c r="I48" i="17"/>
  <c r="G48" i="17"/>
  <c r="I56" i="20"/>
  <c r="H56" i="20"/>
  <c r="I58" i="27"/>
  <c r="J58" i="27" s="1"/>
  <c r="H58" i="27"/>
  <c r="I57" i="18"/>
  <c r="J57" i="18" s="1"/>
  <c r="H57" i="18"/>
  <c r="I58" i="22"/>
  <c r="J58" i="22" s="1"/>
  <c r="H58" i="22"/>
  <c r="B59" i="27"/>
  <c r="B59" i="21"/>
  <c r="B59" i="23"/>
  <c r="B59" i="26"/>
  <c r="B59" i="18"/>
  <c r="B59" i="22"/>
  <c r="B59" i="20"/>
  <c r="I57" i="23"/>
  <c r="H57" i="23"/>
  <c r="I58" i="26"/>
  <c r="J58" i="26" s="1"/>
  <c r="H58" i="26"/>
  <c r="I56" i="21"/>
  <c r="H56" i="21"/>
  <c r="J57" i="23" l="1"/>
  <c r="F48" i="17" s="1"/>
  <c r="J56" i="20"/>
  <c r="E47" i="17" s="1"/>
  <c r="J46" i="17"/>
  <c r="L46" i="17" s="1"/>
  <c r="J56" i="21"/>
  <c r="D47" i="17" s="1"/>
  <c r="C48" i="17"/>
  <c r="G49" i="17"/>
  <c r="I49" i="17"/>
  <c r="H49" i="17"/>
  <c r="I57" i="20"/>
  <c r="H57" i="20"/>
  <c r="I59" i="27"/>
  <c r="J59" i="27" s="1"/>
  <c r="H59" i="27"/>
  <c r="I59" i="22"/>
  <c r="J59" i="22" s="1"/>
  <c r="H59" i="22"/>
  <c r="B60" i="26"/>
  <c r="B60" i="22"/>
  <c r="B60" i="20"/>
  <c r="B60" i="27"/>
  <c r="B60" i="21"/>
  <c r="B60" i="18"/>
  <c r="B60" i="23"/>
  <c r="I58" i="23"/>
  <c r="H58" i="23"/>
  <c r="I57" i="21"/>
  <c r="H57" i="21"/>
  <c r="I59" i="26"/>
  <c r="J59" i="26" s="1"/>
  <c r="H59" i="26"/>
  <c r="I58" i="18"/>
  <c r="J58" i="18" s="1"/>
  <c r="H58" i="18"/>
  <c r="J58" i="23" l="1"/>
  <c r="F49" i="17" s="1"/>
  <c r="J57" i="20"/>
  <c r="E48" i="17" s="1"/>
  <c r="J47" i="17"/>
  <c r="L47" i="17" s="1"/>
  <c r="J57" i="21"/>
  <c r="D48" i="17" s="1"/>
  <c r="C49" i="17"/>
  <c r="H50" i="17"/>
  <c r="I50" i="17"/>
  <c r="G50" i="17"/>
  <c r="I58" i="20"/>
  <c r="H58" i="20"/>
  <c r="I58" i="21"/>
  <c r="H58" i="21"/>
  <c r="I60" i="22"/>
  <c r="J60" i="22" s="1"/>
  <c r="H60" i="22"/>
  <c r="I60" i="26"/>
  <c r="J60" i="26" s="1"/>
  <c r="H60" i="26"/>
  <c r="I59" i="23"/>
  <c r="H59" i="23"/>
  <c r="B61" i="20"/>
  <c r="B61" i="27"/>
  <c r="B61" i="23"/>
  <c r="B61" i="18"/>
  <c r="B61" i="26"/>
  <c r="B61" i="21"/>
  <c r="B61" i="22"/>
  <c r="I60" i="27"/>
  <c r="J60" i="27" s="1"/>
  <c r="H60" i="27"/>
  <c r="I59" i="18"/>
  <c r="J59" i="18" s="1"/>
  <c r="H59" i="18"/>
  <c r="J59" i="23" l="1"/>
  <c r="F50" i="17" s="1"/>
  <c r="J48" i="17"/>
  <c r="L48" i="17" s="1"/>
  <c r="J58" i="20"/>
  <c r="E49" i="17" s="1"/>
  <c r="J58" i="21"/>
  <c r="D49" i="17" s="1"/>
  <c r="C50" i="17"/>
  <c r="H51" i="17"/>
  <c r="I51" i="17"/>
  <c r="G51" i="17"/>
  <c r="H59" i="20"/>
  <c r="I59" i="20"/>
  <c r="I61" i="22"/>
  <c r="J61" i="22" s="1"/>
  <c r="H61" i="22"/>
  <c r="B62" i="22"/>
  <c r="B62" i="27"/>
  <c r="B62" i="18"/>
  <c r="B62" i="26"/>
  <c r="B62" i="21"/>
  <c r="B62" i="23"/>
  <c r="B62" i="20"/>
  <c r="I60" i="18"/>
  <c r="J60" i="18" s="1"/>
  <c r="H60" i="18"/>
  <c r="I61" i="27"/>
  <c r="J61" i="27" s="1"/>
  <c r="H61" i="27"/>
  <c r="I60" i="23"/>
  <c r="H60" i="23"/>
  <c r="I59" i="21"/>
  <c r="H59" i="21"/>
  <c r="I61" i="26"/>
  <c r="J61" i="26" s="1"/>
  <c r="H61" i="26"/>
  <c r="J60" i="23" l="1"/>
  <c r="F51" i="17" s="1"/>
  <c r="J59" i="20"/>
  <c r="E50" i="17" s="1"/>
  <c r="J49" i="17"/>
  <c r="L49" i="17" s="1"/>
  <c r="J59" i="21"/>
  <c r="D50" i="17" s="1"/>
  <c r="C51" i="17"/>
  <c r="I52" i="17"/>
  <c r="G52" i="17"/>
  <c r="H52" i="17"/>
  <c r="H60" i="20"/>
  <c r="I60" i="20"/>
  <c r="I60" i="21"/>
  <c r="H60" i="21"/>
  <c r="I61" i="23"/>
  <c r="H61" i="23"/>
  <c r="I61" i="18"/>
  <c r="J61" i="18" s="1"/>
  <c r="H61" i="18"/>
  <c r="B63" i="22"/>
  <c r="B63" i="18"/>
  <c r="B63" i="27"/>
  <c r="B63" i="21"/>
  <c r="B63" i="20"/>
  <c r="B63" i="23"/>
  <c r="B63" i="26"/>
  <c r="I62" i="22"/>
  <c r="J62" i="22" s="1"/>
  <c r="H62" i="22"/>
  <c r="I62" i="27"/>
  <c r="J62" i="27" s="1"/>
  <c r="H62" i="27"/>
  <c r="I62" i="26"/>
  <c r="J62" i="26" s="1"/>
  <c r="H62" i="26"/>
  <c r="J61" i="23" l="1"/>
  <c r="F52" i="17" s="1"/>
  <c r="J60" i="20"/>
  <c r="E51" i="17" s="1"/>
  <c r="J50" i="17"/>
  <c r="L50" i="17" s="1"/>
  <c r="J60" i="21"/>
  <c r="D51" i="17" s="1"/>
  <c r="C52" i="17"/>
  <c r="H53" i="17"/>
  <c r="I53" i="17"/>
  <c r="G53" i="17"/>
  <c r="H61" i="20"/>
  <c r="I61" i="20"/>
  <c r="I62" i="18"/>
  <c r="J62" i="18" s="1"/>
  <c r="H62" i="18"/>
  <c r="I62" i="23"/>
  <c r="H62" i="23"/>
  <c r="I61" i="21"/>
  <c r="H61" i="21"/>
  <c r="I63" i="27"/>
  <c r="J63" i="27" s="1"/>
  <c r="H63" i="27"/>
  <c r="I63" i="26"/>
  <c r="J63" i="26" s="1"/>
  <c r="H63" i="26"/>
  <c r="I63" i="22"/>
  <c r="J63" i="22" s="1"/>
  <c r="H63" i="22"/>
  <c r="B64" i="26"/>
  <c r="B64" i="23"/>
  <c r="B64" i="20"/>
  <c r="B64" i="27"/>
  <c r="B64" i="22"/>
  <c r="B64" i="21"/>
  <c r="B64" i="18"/>
  <c r="J62" i="23" l="1"/>
  <c r="F53" i="17" s="1"/>
  <c r="J51" i="17"/>
  <c r="L51" i="17" s="1"/>
  <c r="J61" i="20"/>
  <c r="E52" i="17" s="1"/>
  <c r="J61" i="21"/>
  <c r="D52" i="17" s="1"/>
  <c r="C53" i="17"/>
  <c r="H54" i="17"/>
  <c r="G54" i="17"/>
  <c r="I54" i="17"/>
  <c r="H62" i="20"/>
  <c r="I62" i="20"/>
  <c r="I64" i="22"/>
  <c r="J64" i="22" s="1"/>
  <c r="H64" i="22"/>
  <c r="B65" i="21"/>
  <c r="B65" i="27"/>
  <c r="B65" i="26"/>
  <c r="B65" i="18"/>
  <c r="B65" i="23"/>
  <c r="B65" i="22"/>
  <c r="B65" i="20"/>
  <c r="I64" i="26"/>
  <c r="J64" i="26" s="1"/>
  <c r="H64" i="26"/>
  <c r="I63" i="18"/>
  <c r="J63" i="18" s="1"/>
  <c r="H63" i="18"/>
  <c r="I62" i="21"/>
  <c r="H62" i="21"/>
  <c r="I64" i="27"/>
  <c r="J64" i="27" s="1"/>
  <c r="H64" i="27"/>
  <c r="I63" i="23"/>
  <c r="H63" i="23"/>
  <c r="J63" i="23" l="1"/>
  <c r="F54" i="17" s="1"/>
  <c r="J52" i="17"/>
  <c r="L52" i="17" s="1"/>
  <c r="J62" i="20"/>
  <c r="E53" i="17" s="1"/>
  <c r="J62" i="21"/>
  <c r="D53" i="17" s="1"/>
  <c r="C54" i="17"/>
  <c r="G55" i="17"/>
  <c r="H55" i="17"/>
  <c r="I55" i="17"/>
  <c r="I63" i="20"/>
  <c r="H63" i="20"/>
  <c r="I65" i="26"/>
  <c r="J65" i="26" s="1"/>
  <c r="H65" i="26"/>
  <c r="I64" i="18"/>
  <c r="J64" i="18" s="1"/>
  <c r="H64" i="18"/>
  <c r="I65" i="27"/>
  <c r="J65" i="27" s="1"/>
  <c r="H65" i="27"/>
  <c r="I63" i="21"/>
  <c r="H63" i="21"/>
  <c r="B66" i="18"/>
  <c r="B66" i="26"/>
  <c r="B66" i="22"/>
  <c r="B66" i="23"/>
  <c r="B66" i="20"/>
  <c r="B66" i="21"/>
  <c r="B66" i="27"/>
  <c r="I64" i="23"/>
  <c r="H64" i="23"/>
  <c r="I65" i="22"/>
  <c r="J65" i="22" s="1"/>
  <c r="H65" i="22"/>
  <c r="J64" i="23" l="1"/>
  <c r="F55" i="17" s="1"/>
  <c r="J53" i="17"/>
  <c r="L53" i="17" s="1"/>
  <c r="J63" i="20"/>
  <c r="E54" i="17" s="1"/>
  <c r="J63" i="21"/>
  <c r="D54" i="17" s="1"/>
  <c r="C55" i="17"/>
  <c r="I56" i="17"/>
  <c r="H56" i="17"/>
  <c r="G56" i="17"/>
  <c r="I64" i="20"/>
  <c r="H64" i="20"/>
  <c r="I65" i="23"/>
  <c r="H65" i="23"/>
  <c r="B67" i="23"/>
  <c r="B67" i="26"/>
  <c r="B67" i="27"/>
  <c r="B67" i="20"/>
  <c r="B67" i="21"/>
  <c r="B67" i="18"/>
  <c r="B67" i="22"/>
  <c r="I65" i="18"/>
  <c r="J65" i="18" s="1"/>
  <c r="H65" i="18"/>
  <c r="I64" i="21"/>
  <c r="H64" i="21"/>
  <c r="I66" i="26"/>
  <c r="J66" i="26" s="1"/>
  <c r="H66" i="26"/>
  <c r="I66" i="27"/>
  <c r="J66" i="27" s="1"/>
  <c r="H66" i="27"/>
  <c r="I66" i="22"/>
  <c r="J66" i="22" s="1"/>
  <c r="H66" i="22"/>
  <c r="J65" i="23" l="1"/>
  <c r="F56" i="17" s="1"/>
  <c r="J54" i="17"/>
  <c r="L54" i="17" s="1"/>
  <c r="J64" i="20"/>
  <c r="E55" i="17" s="1"/>
  <c r="J64" i="21"/>
  <c r="D55" i="17" s="1"/>
  <c r="C56" i="17"/>
  <c r="G57" i="17"/>
  <c r="H57" i="17"/>
  <c r="I57" i="17"/>
  <c r="I65" i="20"/>
  <c r="H65" i="20"/>
  <c r="I67" i="22"/>
  <c r="J67" i="22" s="1"/>
  <c r="H67" i="22"/>
  <c r="I66" i="18"/>
  <c r="J66" i="18" s="1"/>
  <c r="H66" i="18"/>
  <c r="I66" i="23"/>
  <c r="H66" i="23"/>
  <c r="I65" i="21"/>
  <c r="H65" i="21"/>
  <c r="I67" i="27"/>
  <c r="J67" i="27" s="1"/>
  <c r="H67" i="27"/>
  <c r="I67" i="26"/>
  <c r="J67" i="26" s="1"/>
  <c r="H67" i="26"/>
  <c r="B68" i="23"/>
  <c r="B68" i="22"/>
  <c r="B68" i="21"/>
  <c r="B68" i="20"/>
  <c r="B68" i="18"/>
  <c r="B68" i="27"/>
  <c r="B68" i="26"/>
  <c r="J66" i="23" l="1"/>
  <c r="F57" i="17" s="1"/>
  <c r="J55" i="17"/>
  <c r="L55" i="17" s="1"/>
  <c r="J65" i="20"/>
  <c r="E56" i="17" s="1"/>
  <c r="J65" i="21"/>
  <c r="D56" i="17" s="1"/>
  <c r="C57" i="17"/>
  <c r="G58" i="17"/>
  <c r="I58" i="17"/>
  <c r="H58" i="17"/>
  <c r="H66" i="20"/>
  <c r="I66" i="20"/>
  <c r="I68" i="22"/>
  <c r="J68" i="22" s="1"/>
  <c r="H68" i="22"/>
  <c r="I68" i="26"/>
  <c r="J68" i="26" s="1"/>
  <c r="H68" i="26"/>
  <c r="I67" i="23"/>
  <c r="H67" i="23"/>
  <c r="I68" i="27"/>
  <c r="J68" i="27" s="1"/>
  <c r="H68" i="27"/>
  <c r="B69" i="27"/>
  <c r="B69" i="23"/>
  <c r="B69" i="26"/>
  <c r="B69" i="22"/>
  <c r="B69" i="20"/>
  <c r="B69" i="21"/>
  <c r="B69" i="18"/>
  <c r="I67" i="18"/>
  <c r="J67" i="18" s="1"/>
  <c r="H67" i="18"/>
  <c r="I66" i="21"/>
  <c r="H66" i="21"/>
  <c r="J67" i="23" l="1"/>
  <c r="F58" i="17" s="1"/>
  <c r="J56" i="17"/>
  <c r="L56" i="17" s="1"/>
  <c r="J66" i="20"/>
  <c r="E57" i="17" s="1"/>
  <c r="J66" i="21"/>
  <c r="D57" i="17" s="1"/>
  <c r="C58" i="17"/>
  <c r="H59" i="17"/>
  <c r="I59" i="17"/>
  <c r="G59" i="17"/>
  <c r="I67" i="20"/>
  <c r="H67" i="20"/>
  <c r="I68" i="23"/>
  <c r="H68" i="23"/>
  <c r="B70" i="27"/>
  <c r="B70" i="21"/>
  <c r="B70" i="23"/>
  <c r="B70" i="20"/>
  <c r="B70" i="26"/>
  <c r="B70" i="18"/>
  <c r="B70" i="22"/>
  <c r="I69" i="26"/>
  <c r="J69" i="26" s="1"/>
  <c r="H69" i="26"/>
  <c r="I69" i="27"/>
  <c r="J69" i="27" s="1"/>
  <c r="H69" i="27"/>
  <c r="I69" i="22"/>
  <c r="J69" i="22" s="1"/>
  <c r="H69" i="22"/>
  <c r="I68" i="18"/>
  <c r="J68" i="18" s="1"/>
  <c r="H68" i="18"/>
  <c r="I67" i="21"/>
  <c r="H67" i="21"/>
  <c r="J68" i="23" l="1"/>
  <c r="F59" i="17" s="1"/>
  <c r="J57" i="17"/>
  <c r="L57" i="17" s="1"/>
  <c r="J67" i="20"/>
  <c r="E58" i="17" s="1"/>
  <c r="J67" i="21"/>
  <c r="D58" i="17" s="1"/>
  <c r="C59" i="17"/>
  <c r="G60" i="17"/>
  <c r="H60" i="17"/>
  <c r="I60" i="17"/>
  <c r="H68" i="20"/>
  <c r="I68" i="20"/>
  <c r="I68" i="21"/>
  <c r="H68" i="21"/>
  <c r="I69" i="23"/>
  <c r="H69" i="23"/>
  <c r="I70" i="27"/>
  <c r="J70" i="27" s="1"/>
  <c r="H70" i="27"/>
  <c r="I69" i="18"/>
  <c r="J69" i="18" s="1"/>
  <c r="H69" i="18"/>
  <c r="B71" i="27"/>
  <c r="B71" i="21"/>
  <c r="B71" i="23"/>
  <c r="B71" i="22"/>
  <c r="B71" i="26"/>
  <c r="B71" i="20"/>
  <c r="B71" i="18"/>
  <c r="I70" i="26"/>
  <c r="J70" i="26" s="1"/>
  <c r="H70" i="26"/>
  <c r="I70" i="22"/>
  <c r="J70" i="22" s="1"/>
  <c r="H70" i="22"/>
  <c r="J69" i="23" l="1"/>
  <c r="F60" i="17" s="1"/>
  <c r="J58" i="17"/>
  <c r="L58" i="17" s="1"/>
  <c r="J68" i="20"/>
  <c r="E59" i="17" s="1"/>
  <c r="J68" i="21"/>
  <c r="D59" i="17" s="1"/>
  <c r="C60" i="17"/>
  <c r="H61" i="17"/>
  <c r="G61" i="17"/>
  <c r="I61" i="17"/>
  <c r="I69" i="20"/>
  <c r="H69" i="20"/>
  <c r="I70" i="23"/>
  <c r="H70" i="23"/>
  <c r="I71" i="27"/>
  <c r="J71" i="27" s="1"/>
  <c r="H71" i="27"/>
  <c r="I69" i="21"/>
  <c r="H69" i="21"/>
  <c r="I71" i="26"/>
  <c r="J71" i="26" s="1"/>
  <c r="H71" i="26"/>
  <c r="B72" i="23"/>
  <c r="B72" i="21"/>
  <c r="B72" i="20"/>
  <c r="B72" i="27"/>
  <c r="B72" i="18"/>
  <c r="B72" i="22"/>
  <c r="B72" i="26"/>
  <c r="I71" i="22"/>
  <c r="J71" i="22" s="1"/>
  <c r="H71" i="22"/>
  <c r="I70" i="18"/>
  <c r="J70" i="18" s="1"/>
  <c r="H70" i="18"/>
  <c r="J70" i="23" l="1"/>
  <c r="F61" i="17" s="1"/>
  <c r="J59" i="17"/>
  <c r="L59" i="17" s="1"/>
  <c r="J69" i="20"/>
  <c r="E60" i="17" s="1"/>
  <c r="J69" i="21"/>
  <c r="D60" i="17" s="1"/>
  <c r="C61" i="17"/>
  <c r="I62" i="17"/>
  <c r="G62" i="17"/>
  <c r="H62" i="17"/>
  <c r="I70" i="20"/>
  <c r="H70" i="20"/>
  <c r="I70" i="21"/>
  <c r="H70" i="21"/>
  <c r="I71" i="23"/>
  <c r="H71" i="23"/>
  <c r="I72" i="22"/>
  <c r="J72" i="22" s="1"/>
  <c r="H72" i="22"/>
  <c r="I72" i="27"/>
  <c r="J72" i="27" s="1"/>
  <c r="H72" i="27"/>
  <c r="B73" i="23"/>
  <c r="B73" i="21"/>
  <c r="B73" i="26"/>
  <c r="B73" i="18"/>
  <c r="B73" i="22"/>
  <c r="B73" i="20"/>
  <c r="B73" i="27"/>
  <c r="I72" i="26"/>
  <c r="J72" i="26" s="1"/>
  <c r="H72" i="26"/>
  <c r="I71" i="18"/>
  <c r="J71" i="18" s="1"/>
  <c r="H71" i="18"/>
  <c r="J71" i="23" l="1"/>
  <c r="F62" i="17" s="1"/>
  <c r="J60" i="17"/>
  <c r="L60" i="17" s="1"/>
  <c r="J70" i="20"/>
  <c r="E61" i="17" s="1"/>
  <c r="J70" i="21"/>
  <c r="D61" i="17" s="1"/>
  <c r="C62" i="17"/>
  <c r="H63" i="17"/>
  <c r="G63" i="17"/>
  <c r="I63" i="17"/>
  <c r="I71" i="20"/>
  <c r="H71" i="20"/>
  <c r="I73" i="27"/>
  <c r="J73" i="27" s="1"/>
  <c r="H73" i="27"/>
  <c r="I71" i="21"/>
  <c r="H71" i="21"/>
  <c r="I73" i="26"/>
  <c r="J73" i="26" s="1"/>
  <c r="H73" i="26"/>
  <c r="B74" i="18"/>
  <c r="B74" i="27"/>
  <c r="B74" i="23"/>
  <c r="B74" i="20"/>
  <c r="B74" i="26"/>
  <c r="B74" i="21"/>
  <c r="B74" i="22"/>
  <c r="I72" i="18"/>
  <c r="J72" i="18" s="1"/>
  <c r="H72" i="18"/>
  <c r="I73" i="22"/>
  <c r="J73" i="22" s="1"/>
  <c r="H73" i="22"/>
  <c r="I72" i="23"/>
  <c r="H72" i="23"/>
  <c r="J72" i="23" l="1"/>
  <c r="F63" i="17" s="1"/>
  <c r="J61" i="17"/>
  <c r="L61" i="17" s="1"/>
  <c r="J71" i="20"/>
  <c r="E62" i="17" s="1"/>
  <c r="J71" i="21"/>
  <c r="D62" i="17" s="1"/>
  <c r="C63" i="17"/>
  <c r="I64" i="17"/>
  <c r="H64" i="17"/>
  <c r="G64" i="17"/>
  <c r="I72" i="20"/>
  <c r="H72" i="20"/>
  <c r="I74" i="27"/>
  <c r="J74" i="27" s="1"/>
  <c r="H74" i="27"/>
  <c r="I74" i="22"/>
  <c r="J74" i="22" s="1"/>
  <c r="H74" i="22"/>
  <c r="B75" i="18"/>
  <c r="B75" i="20"/>
  <c r="B75" i="27"/>
  <c r="B75" i="21"/>
  <c r="B75" i="23"/>
  <c r="B75" i="22"/>
  <c r="B75" i="26"/>
  <c r="I74" i="26"/>
  <c r="J74" i="26" s="1"/>
  <c r="H74" i="26"/>
  <c r="I73" i="23"/>
  <c r="H73" i="23"/>
  <c r="I73" i="18"/>
  <c r="J73" i="18" s="1"/>
  <c r="H73" i="18"/>
  <c r="I72" i="21"/>
  <c r="H72" i="21"/>
  <c r="J73" i="23" l="1"/>
  <c r="F64" i="17" s="1"/>
  <c r="J62" i="17"/>
  <c r="L62" i="17" s="1"/>
  <c r="J72" i="20"/>
  <c r="E63" i="17" s="1"/>
  <c r="J72" i="21"/>
  <c r="D63" i="17" s="1"/>
  <c r="C64" i="17"/>
  <c r="H65" i="17"/>
  <c r="G65" i="17"/>
  <c r="I65" i="17"/>
  <c r="I73" i="20"/>
  <c r="H73" i="20"/>
  <c r="I75" i="26"/>
  <c r="J75" i="26" s="1"/>
  <c r="H75" i="26"/>
  <c r="B76" i="20"/>
  <c r="B76" i="21"/>
  <c r="B76" i="22"/>
  <c r="B76" i="27"/>
  <c r="B76" i="18"/>
  <c r="B76" i="23"/>
  <c r="B76" i="26"/>
  <c r="I75" i="22"/>
  <c r="J75" i="22" s="1"/>
  <c r="H75" i="22"/>
  <c r="I74" i="23"/>
  <c r="H74" i="23"/>
  <c r="I75" i="27"/>
  <c r="J75" i="27" s="1"/>
  <c r="H75" i="27"/>
  <c r="I73" i="21"/>
  <c r="H73" i="21"/>
  <c r="I74" i="18"/>
  <c r="J74" i="18" s="1"/>
  <c r="H74" i="18"/>
  <c r="J74" i="23" l="1"/>
  <c r="F65" i="17" s="1"/>
  <c r="J63" i="17"/>
  <c r="L63" i="17" s="1"/>
  <c r="J73" i="20"/>
  <c r="E64" i="17" s="1"/>
  <c r="J73" i="21"/>
  <c r="D64" i="17" s="1"/>
  <c r="C65" i="17"/>
  <c r="I66" i="17"/>
  <c r="H66" i="17"/>
  <c r="G66" i="17"/>
  <c r="H74" i="20"/>
  <c r="I74" i="20"/>
  <c r="I75" i="23"/>
  <c r="H75" i="23"/>
  <c r="B77" i="27"/>
  <c r="B77" i="23"/>
  <c r="B77" i="21"/>
  <c r="B77" i="20"/>
  <c r="B77" i="26"/>
  <c r="B77" i="22"/>
  <c r="B77" i="18"/>
  <c r="I74" i="21"/>
  <c r="H74" i="21"/>
  <c r="I75" i="18"/>
  <c r="J75" i="18" s="1"/>
  <c r="H75" i="18"/>
  <c r="I76" i="27"/>
  <c r="J76" i="27" s="1"/>
  <c r="H76" i="27"/>
  <c r="I76" i="22"/>
  <c r="J76" i="22" s="1"/>
  <c r="H76" i="22"/>
  <c r="I76" i="26"/>
  <c r="J76" i="26" s="1"/>
  <c r="H76" i="26"/>
  <c r="J75" i="23" l="1"/>
  <c r="F66" i="17" s="1"/>
  <c r="J74" i="20"/>
  <c r="E65" i="17" s="1"/>
  <c r="J64" i="17"/>
  <c r="L64" i="17" s="1"/>
  <c r="J74" i="21"/>
  <c r="D65" i="17" s="1"/>
  <c r="C66" i="17"/>
  <c r="I67" i="17"/>
  <c r="G67" i="17"/>
  <c r="H67" i="17"/>
  <c r="I75" i="20"/>
  <c r="H75" i="20"/>
  <c r="I77" i="22"/>
  <c r="J77" i="22" s="1"/>
  <c r="H77" i="22"/>
  <c r="I77" i="27"/>
  <c r="J77" i="27" s="1"/>
  <c r="H77" i="27"/>
  <c r="B78" i="18"/>
  <c r="B78" i="23"/>
  <c r="B78" i="20"/>
  <c r="B78" i="27"/>
  <c r="B78" i="26"/>
  <c r="B78" i="21"/>
  <c r="B78" i="22"/>
  <c r="I77" i="26"/>
  <c r="J77" i="26" s="1"/>
  <c r="H77" i="26"/>
  <c r="I76" i="18"/>
  <c r="J76" i="18" s="1"/>
  <c r="H76" i="18"/>
  <c r="I75" i="21"/>
  <c r="H75" i="21"/>
  <c r="I76" i="23"/>
  <c r="H76" i="23"/>
  <c r="J76" i="23" l="1"/>
  <c r="F67" i="17" s="1"/>
  <c r="J75" i="20"/>
  <c r="E66" i="17" s="1"/>
  <c r="J65" i="17"/>
  <c r="L65" i="17" s="1"/>
  <c r="J75" i="21"/>
  <c r="D66" i="17" s="1"/>
  <c r="C67" i="17"/>
  <c r="H68" i="17"/>
  <c r="G68" i="17"/>
  <c r="I68" i="17"/>
  <c r="I76" i="20"/>
  <c r="H76" i="20"/>
  <c r="I78" i="27"/>
  <c r="J78" i="27" s="1"/>
  <c r="H78" i="27"/>
  <c r="I78" i="26"/>
  <c r="J78" i="26" s="1"/>
  <c r="H78" i="26"/>
  <c r="B79" i="27"/>
  <c r="B79" i="21"/>
  <c r="B79" i="23"/>
  <c r="B79" i="26"/>
  <c r="B79" i="22"/>
  <c r="B79" i="18"/>
  <c r="B79" i="20"/>
  <c r="I77" i="23"/>
  <c r="H77" i="23"/>
  <c r="I76" i="21"/>
  <c r="H76" i="21"/>
  <c r="I78" i="22"/>
  <c r="J78" i="22" s="1"/>
  <c r="H78" i="22"/>
  <c r="I77" i="18"/>
  <c r="J77" i="18" s="1"/>
  <c r="H77" i="18"/>
  <c r="J77" i="23" l="1"/>
  <c r="F68" i="17" s="1"/>
  <c r="J66" i="17"/>
  <c r="L66" i="17" s="1"/>
  <c r="J76" i="20"/>
  <c r="E67" i="17" s="1"/>
  <c r="J76" i="21"/>
  <c r="D67" i="17" s="1"/>
  <c r="C68" i="17"/>
  <c r="I69" i="17"/>
  <c r="H69" i="17"/>
  <c r="G69" i="17"/>
  <c r="I77" i="20"/>
  <c r="H77" i="20"/>
  <c r="I79" i="22"/>
  <c r="J79" i="22" s="1"/>
  <c r="H79" i="22"/>
  <c r="I78" i="23"/>
  <c r="H78" i="23"/>
  <c r="I79" i="26"/>
  <c r="J79" i="26" s="1"/>
  <c r="H79" i="26"/>
  <c r="B80" i="26"/>
  <c r="B80" i="27"/>
  <c r="B80" i="18"/>
  <c r="B80" i="20"/>
  <c r="B80" i="22"/>
  <c r="B80" i="21"/>
  <c r="B80" i="23"/>
  <c r="I79" i="27"/>
  <c r="J79" i="27" s="1"/>
  <c r="H79" i="27"/>
  <c r="I78" i="18"/>
  <c r="J78" i="18" s="1"/>
  <c r="H78" i="18"/>
  <c r="I77" i="21"/>
  <c r="H77" i="21"/>
  <c r="J78" i="23" l="1"/>
  <c r="F69" i="17" s="1"/>
  <c r="J67" i="17"/>
  <c r="L67" i="17" s="1"/>
  <c r="J77" i="20"/>
  <c r="E68" i="17" s="1"/>
  <c r="J77" i="21"/>
  <c r="D68" i="17" s="1"/>
  <c r="C69" i="17"/>
  <c r="I70" i="17"/>
  <c r="H70" i="17"/>
  <c r="G70" i="17"/>
  <c r="I78" i="20"/>
  <c r="H78" i="20"/>
  <c r="I80" i="26"/>
  <c r="J80" i="26" s="1"/>
  <c r="H80" i="26"/>
  <c r="I80" i="27"/>
  <c r="J80" i="27" s="1"/>
  <c r="H80" i="27"/>
  <c r="I79" i="23"/>
  <c r="H79" i="23"/>
  <c r="I78" i="21"/>
  <c r="H78" i="21"/>
  <c r="B81" i="21"/>
  <c r="B81" i="27"/>
  <c r="B81" i="23"/>
  <c r="B81" i="20"/>
  <c r="B81" i="26"/>
  <c r="B81" i="22"/>
  <c r="B81" i="18"/>
  <c r="I80" i="22"/>
  <c r="J80" i="22" s="1"/>
  <c r="H80" i="22"/>
  <c r="I79" i="18"/>
  <c r="J79" i="18" s="1"/>
  <c r="H79" i="18"/>
  <c r="J79" i="23" l="1"/>
  <c r="F70" i="17" s="1"/>
  <c r="J68" i="17"/>
  <c r="L68" i="17" s="1"/>
  <c r="J78" i="20"/>
  <c r="E69" i="17" s="1"/>
  <c r="J78" i="21"/>
  <c r="D69" i="17" s="1"/>
  <c r="C70" i="17"/>
  <c r="H71" i="17"/>
  <c r="I71" i="17"/>
  <c r="G71" i="17"/>
  <c r="I79" i="20"/>
  <c r="H79" i="20"/>
  <c r="I79" i="21"/>
  <c r="H79" i="21"/>
  <c r="I81" i="22"/>
  <c r="J81" i="22" s="1"/>
  <c r="H81" i="22"/>
  <c r="I80" i="23"/>
  <c r="H80" i="23"/>
  <c r="I81" i="26"/>
  <c r="J81" i="26" s="1"/>
  <c r="H81" i="26"/>
  <c r="I81" i="27"/>
  <c r="J81" i="27" s="1"/>
  <c r="H81" i="27"/>
  <c r="I80" i="18"/>
  <c r="J80" i="18" s="1"/>
  <c r="H80" i="18"/>
  <c r="B82" i="26"/>
  <c r="B82" i="27"/>
  <c r="B82" i="22"/>
  <c r="B82" i="23"/>
  <c r="B82" i="20"/>
  <c r="B82" i="21"/>
  <c r="B82" i="18"/>
  <c r="J80" i="23" l="1"/>
  <c r="F71" i="17" s="1"/>
  <c r="J69" i="17"/>
  <c r="L69" i="17" s="1"/>
  <c r="J79" i="20"/>
  <c r="E70" i="17" s="1"/>
  <c r="J79" i="21"/>
  <c r="D70" i="17" s="1"/>
  <c r="C71" i="17"/>
  <c r="I72" i="17"/>
  <c r="G72" i="17"/>
  <c r="H72" i="17"/>
  <c r="I80" i="20"/>
  <c r="H80" i="20"/>
  <c r="I82" i="26"/>
  <c r="J82" i="26" s="1"/>
  <c r="H82" i="26"/>
  <c r="I82" i="22"/>
  <c r="J82" i="22" s="1"/>
  <c r="H82" i="22"/>
  <c r="I82" i="27"/>
  <c r="J82" i="27" s="1"/>
  <c r="H82" i="27"/>
  <c r="I80" i="21"/>
  <c r="H80" i="21"/>
  <c r="I81" i="23"/>
  <c r="H81" i="23"/>
  <c r="B83" i="20"/>
  <c r="B83" i="27"/>
  <c r="B83" i="21"/>
  <c r="B83" i="23"/>
  <c r="B83" i="22"/>
  <c r="B83" i="18"/>
  <c r="B83" i="26"/>
  <c r="I81" i="18"/>
  <c r="J81" i="18" s="1"/>
  <c r="H81" i="18"/>
  <c r="J81" i="23" l="1"/>
  <c r="F72" i="17" s="1"/>
  <c r="J80" i="20"/>
  <c r="E71" i="17" s="1"/>
  <c r="J70" i="17"/>
  <c r="L70" i="17" s="1"/>
  <c r="J80" i="21"/>
  <c r="D71" i="17" s="1"/>
  <c r="C72" i="17"/>
  <c r="H73" i="17"/>
  <c r="G73" i="17"/>
  <c r="I73" i="17"/>
  <c r="I81" i="20"/>
  <c r="H81" i="20"/>
  <c r="I82" i="18"/>
  <c r="J82" i="18" s="1"/>
  <c r="H82" i="18"/>
  <c r="I83" i="27"/>
  <c r="J83" i="27" s="1"/>
  <c r="H83" i="27"/>
  <c r="I83" i="26"/>
  <c r="J83" i="26" s="1"/>
  <c r="H83" i="26"/>
  <c r="I81" i="21"/>
  <c r="H81" i="21"/>
  <c r="B84" i="23"/>
  <c r="B84" i="27"/>
  <c r="B84" i="20"/>
  <c r="B84" i="18"/>
  <c r="B84" i="26"/>
  <c r="B84" i="21"/>
  <c r="B84" i="22"/>
  <c r="I82" i="23"/>
  <c r="H82" i="23"/>
  <c r="I83" i="22"/>
  <c r="J83" i="22" s="1"/>
  <c r="H83" i="22"/>
  <c r="J82" i="23" l="1"/>
  <c r="F73" i="17" s="1"/>
  <c r="J81" i="20"/>
  <c r="E72" i="17" s="1"/>
  <c r="J71" i="17"/>
  <c r="L71" i="17" s="1"/>
  <c r="J81" i="21"/>
  <c r="D72" i="17" s="1"/>
  <c r="C73" i="17"/>
  <c r="I74" i="17"/>
  <c r="H74" i="17"/>
  <c r="G74" i="17"/>
  <c r="H82" i="20"/>
  <c r="I82" i="20"/>
  <c r="I84" i="27"/>
  <c r="J84" i="27" s="1"/>
  <c r="H84" i="27"/>
  <c r="I83" i="18"/>
  <c r="J83" i="18" s="1"/>
  <c r="H83" i="18"/>
  <c r="I82" i="21"/>
  <c r="H82" i="21"/>
  <c r="I83" i="23"/>
  <c r="H83" i="23"/>
  <c r="B85" i="22"/>
  <c r="B85" i="27"/>
  <c r="B85" i="26"/>
  <c r="B85" i="18"/>
  <c r="B85" i="20"/>
  <c r="B85" i="21"/>
  <c r="B85" i="23"/>
  <c r="I84" i="22"/>
  <c r="J84" i="22" s="1"/>
  <c r="H84" i="22"/>
  <c r="I84" i="26"/>
  <c r="J84" i="26" s="1"/>
  <c r="H84" i="26"/>
  <c r="J83" i="23" l="1"/>
  <c r="F74" i="17" s="1"/>
  <c r="J72" i="17"/>
  <c r="L72" i="17" s="1"/>
  <c r="J82" i="20"/>
  <c r="E73" i="17" s="1"/>
  <c r="J82" i="21"/>
  <c r="D73" i="17" s="1"/>
  <c r="C74" i="17"/>
  <c r="G75" i="17"/>
  <c r="I75" i="17"/>
  <c r="H75" i="17"/>
  <c r="I83" i="20"/>
  <c r="H83" i="20"/>
  <c r="I84" i="23"/>
  <c r="H84" i="23"/>
  <c r="B86" i="21"/>
  <c r="B86" i="23"/>
  <c r="B86" i="18"/>
  <c r="B86" i="22"/>
  <c r="B86" i="26"/>
  <c r="B86" i="27"/>
  <c r="B86" i="20"/>
  <c r="I83" i="21"/>
  <c r="H83" i="21"/>
  <c r="I85" i="22"/>
  <c r="J85" i="22" s="1"/>
  <c r="H85" i="22"/>
  <c r="I85" i="27"/>
  <c r="J85" i="27" s="1"/>
  <c r="H85" i="27"/>
  <c r="I85" i="26"/>
  <c r="J85" i="26" s="1"/>
  <c r="H85" i="26"/>
  <c r="I84" i="18"/>
  <c r="J84" i="18" s="1"/>
  <c r="H84" i="18"/>
  <c r="J84" i="23" l="1"/>
  <c r="F75" i="17" s="1"/>
  <c r="J73" i="17"/>
  <c r="L73" i="17" s="1"/>
  <c r="J83" i="20"/>
  <c r="E74" i="17" s="1"/>
  <c r="J83" i="21"/>
  <c r="D74" i="17" s="1"/>
  <c r="C75" i="17"/>
  <c r="H76" i="17"/>
  <c r="I76" i="17"/>
  <c r="G76" i="17"/>
  <c r="I84" i="20"/>
  <c r="H84" i="20"/>
  <c r="B87" i="18"/>
  <c r="B87" i="27"/>
  <c r="B87" i="23"/>
  <c r="B87" i="20"/>
  <c r="B87" i="26"/>
  <c r="B87" i="21"/>
  <c r="B87" i="22"/>
  <c r="I84" i="21"/>
  <c r="H84" i="21"/>
  <c r="I86" i="22"/>
  <c r="J86" i="22" s="1"/>
  <c r="H86" i="22"/>
  <c r="I85" i="23"/>
  <c r="H85" i="23"/>
  <c r="I86" i="26"/>
  <c r="J86" i="26" s="1"/>
  <c r="H86" i="26"/>
  <c r="I85" i="18"/>
  <c r="J85" i="18" s="1"/>
  <c r="H85" i="18"/>
  <c r="I86" i="27"/>
  <c r="J86" i="27" s="1"/>
  <c r="H86" i="27"/>
  <c r="J85" i="23" l="1"/>
  <c r="F76" i="17" s="1"/>
  <c r="J74" i="17"/>
  <c r="L74" i="17" s="1"/>
  <c r="J84" i="20"/>
  <c r="E75" i="17" s="1"/>
  <c r="J84" i="21"/>
  <c r="D75" i="17" s="1"/>
  <c r="C76" i="17"/>
  <c r="I77" i="17"/>
  <c r="H77" i="17"/>
  <c r="G77" i="17"/>
  <c r="I85" i="20"/>
  <c r="H85" i="20"/>
  <c r="I87" i="27"/>
  <c r="J87" i="27" s="1"/>
  <c r="H87" i="27"/>
  <c r="B88" i="27"/>
  <c r="B88" i="18"/>
  <c r="B88" i="20"/>
  <c r="B88" i="21"/>
  <c r="B88" i="26"/>
  <c r="B88" i="22"/>
  <c r="B88" i="23"/>
  <c r="I85" i="21"/>
  <c r="H85" i="21"/>
  <c r="I86" i="18"/>
  <c r="J86" i="18" s="1"/>
  <c r="H86" i="18"/>
  <c r="I87" i="26"/>
  <c r="J87" i="26" s="1"/>
  <c r="H87" i="26"/>
  <c r="I86" i="23"/>
  <c r="H86" i="23"/>
  <c r="I87" i="22"/>
  <c r="J87" i="22" s="1"/>
  <c r="H87" i="22"/>
  <c r="J86" i="23" l="1"/>
  <c r="F77" i="17" s="1"/>
  <c r="J75" i="17"/>
  <c r="L75" i="17" s="1"/>
  <c r="J85" i="20"/>
  <c r="E76" i="17" s="1"/>
  <c r="J85" i="21"/>
  <c r="D76" i="17" s="1"/>
  <c r="C77" i="17"/>
  <c r="G78" i="17"/>
  <c r="H78" i="17"/>
  <c r="I78" i="17"/>
  <c r="I86" i="20"/>
  <c r="H86" i="20"/>
  <c r="I88" i="26"/>
  <c r="J88" i="26" s="1"/>
  <c r="H88" i="26"/>
  <c r="I87" i="18"/>
  <c r="J87" i="18" s="1"/>
  <c r="H87" i="18"/>
  <c r="I87" i="23"/>
  <c r="H87" i="23"/>
  <c r="B89" i="23"/>
  <c r="B89" i="26"/>
  <c r="B89" i="18"/>
  <c r="B89" i="21"/>
  <c r="B89" i="27"/>
  <c r="B89" i="22"/>
  <c r="B89" i="20"/>
  <c r="I88" i="22"/>
  <c r="J88" i="22" s="1"/>
  <c r="H88" i="22"/>
  <c r="I86" i="21"/>
  <c r="H86" i="21"/>
  <c r="I88" i="27"/>
  <c r="J88" i="27" s="1"/>
  <c r="H88" i="27"/>
  <c r="J87" i="23" l="1"/>
  <c r="F78" i="17" s="1"/>
  <c r="J76" i="17"/>
  <c r="L76" i="17" s="1"/>
  <c r="J86" i="20"/>
  <c r="E77" i="17" s="1"/>
  <c r="J86" i="21"/>
  <c r="D77" i="17" s="1"/>
  <c r="C78" i="17"/>
  <c r="H79" i="17"/>
  <c r="G79" i="17"/>
  <c r="I79" i="17"/>
  <c r="I87" i="20"/>
  <c r="H87" i="20"/>
  <c r="I89" i="26"/>
  <c r="J89" i="26" s="1"/>
  <c r="H89" i="26"/>
  <c r="I88" i="23"/>
  <c r="H88" i="23"/>
  <c r="I89" i="27"/>
  <c r="J89" i="27" s="1"/>
  <c r="H89" i="27"/>
  <c r="I88" i="18"/>
  <c r="J88" i="18" s="1"/>
  <c r="H88" i="18"/>
  <c r="I89" i="22"/>
  <c r="J89" i="22" s="1"/>
  <c r="H89" i="22"/>
  <c r="B90" i="23"/>
  <c r="B90" i="20"/>
  <c r="B90" i="26"/>
  <c r="B90" i="21"/>
  <c r="B90" i="22"/>
  <c r="B90" i="27"/>
  <c r="B90" i="18"/>
  <c r="I87" i="21"/>
  <c r="H87" i="21"/>
  <c r="J88" i="23" l="1"/>
  <c r="F79" i="17" s="1"/>
  <c r="J77" i="17"/>
  <c r="L77" i="17" s="1"/>
  <c r="J87" i="20"/>
  <c r="E78" i="17" s="1"/>
  <c r="J87" i="21"/>
  <c r="D78" i="17" s="1"/>
  <c r="C79" i="17"/>
  <c r="H80" i="17"/>
  <c r="I80" i="17"/>
  <c r="G80" i="17"/>
  <c r="I88" i="20"/>
  <c r="H88" i="20"/>
  <c r="I90" i="26"/>
  <c r="J90" i="26" s="1"/>
  <c r="H90" i="26"/>
  <c r="B91" i="23"/>
  <c r="B91" i="27"/>
  <c r="B91" i="26"/>
  <c r="B91" i="18"/>
  <c r="B91" i="20"/>
  <c r="B91" i="22"/>
  <c r="B91" i="21"/>
  <c r="I88" i="21"/>
  <c r="H88" i="21"/>
  <c r="I89" i="23"/>
  <c r="H89" i="23"/>
  <c r="I89" i="18"/>
  <c r="J89" i="18" s="1"/>
  <c r="H89" i="18"/>
  <c r="I90" i="22"/>
  <c r="J90" i="22" s="1"/>
  <c r="H90" i="22"/>
  <c r="I90" i="27"/>
  <c r="J90" i="27" s="1"/>
  <c r="H90" i="27"/>
  <c r="J89" i="23" l="1"/>
  <c r="F80" i="17" s="1"/>
  <c r="J78" i="17"/>
  <c r="L78" i="17" s="1"/>
  <c r="J88" i="20"/>
  <c r="E79" i="17" s="1"/>
  <c r="J88" i="21"/>
  <c r="D79" i="17" s="1"/>
  <c r="C80" i="17"/>
  <c r="G81" i="17"/>
  <c r="H81" i="17"/>
  <c r="I81" i="17"/>
  <c r="H89" i="20"/>
  <c r="I89" i="20"/>
  <c r="B92" i="21"/>
  <c r="B92" i="18"/>
  <c r="B92" i="27"/>
  <c r="B92" i="22"/>
  <c r="B92" i="23"/>
  <c r="B92" i="26"/>
  <c r="B92" i="20"/>
  <c r="I90" i="23"/>
  <c r="H90" i="23"/>
  <c r="I91" i="26"/>
  <c r="J91" i="26" s="1"/>
  <c r="H91" i="26"/>
  <c r="I91" i="22"/>
  <c r="J91" i="22" s="1"/>
  <c r="H91" i="22"/>
  <c r="I90" i="18"/>
  <c r="J90" i="18" s="1"/>
  <c r="H90" i="18"/>
  <c r="I91" i="27"/>
  <c r="J91" i="27" s="1"/>
  <c r="H91" i="27"/>
  <c r="I89" i="21"/>
  <c r="H89" i="21"/>
  <c r="J90" i="23" l="1"/>
  <c r="F81" i="17" s="1"/>
  <c r="J79" i="17"/>
  <c r="L79" i="17" s="1"/>
  <c r="J89" i="20"/>
  <c r="E80" i="17" s="1"/>
  <c r="J89" i="21"/>
  <c r="D80" i="17" s="1"/>
  <c r="C81" i="17"/>
  <c r="I82" i="17"/>
  <c r="H82" i="17"/>
  <c r="G82" i="17"/>
  <c r="I90" i="20"/>
  <c r="H90" i="20"/>
  <c r="I91" i="18"/>
  <c r="J91" i="18" s="1"/>
  <c r="H91" i="18"/>
  <c r="I92" i="26"/>
  <c r="J92" i="26" s="1"/>
  <c r="H92" i="26"/>
  <c r="B93" i="22"/>
  <c r="B93" i="20"/>
  <c r="B93" i="18"/>
  <c r="B93" i="27"/>
  <c r="B93" i="23"/>
  <c r="B93" i="21"/>
  <c r="B93" i="26"/>
  <c r="I92" i="27"/>
  <c r="J92" i="27" s="1"/>
  <c r="H92" i="27"/>
  <c r="I92" i="22"/>
  <c r="J92" i="22" s="1"/>
  <c r="H92" i="22"/>
  <c r="I90" i="21"/>
  <c r="H90" i="21"/>
  <c r="I91" i="23"/>
  <c r="H91" i="23"/>
  <c r="J91" i="23" l="1"/>
  <c r="F82" i="17" s="1"/>
  <c r="J80" i="17"/>
  <c r="L80" i="17" s="1"/>
  <c r="J90" i="20"/>
  <c r="E81" i="17" s="1"/>
  <c r="J90" i="21"/>
  <c r="D81" i="17" s="1"/>
  <c r="C82" i="17"/>
  <c r="I83" i="17"/>
  <c r="G83" i="17"/>
  <c r="H83" i="17"/>
  <c r="I91" i="20"/>
  <c r="H91" i="20"/>
  <c r="I93" i="26"/>
  <c r="J93" i="26" s="1"/>
  <c r="H93" i="26"/>
  <c r="I93" i="22"/>
  <c r="J93" i="22" s="1"/>
  <c r="H93" i="22"/>
  <c r="I93" i="27"/>
  <c r="J93" i="27" s="1"/>
  <c r="H93" i="27"/>
  <c r="I92" i="18"/>
  <c r="J92" i="18" s="1"/>
  <c r="H92" i="18"/>
  <c r="I91" i="21"/>
  <c r="H91" i="21"/>
  <c r="I92" i="23"/>
  <c r="H92" i="23"/>
  <c r="B94" i="23"/>
  <c r="B94" i="18"/>
  <c r="B94" i="20"/>
  <c r="B94" i="26"/>
  <c r="B94" i="21"/>
  <c r="B94" i="27"/>
  <c r="B94" i="22"/>
  <c r="J92" i="23" l="1"/>
  <c r="F83" i="17" s="1"/>
  <c r="J91" i="20"/>
  <c r="E82" i="17" s="1"/>
  <c r="J81" i="17"/>
  <c r="L81" i="17" s="1"/>
  <c r="J91" i="21"/>
  <c r="D82" i="17" s="1"/>
  <c r="C83" i="17"/>
  <c r="H84" i="17"/>
  <c r="G84" i="17"/>
  <c r="I84" i="17"/>
  <c r="H92" i="20"/>
  <c r="I92" i="20"/>
  <c r="I94" i="27"/>
  <c r="J94" i="27" s="1"/>
  <c r="H94" i="27"/>
  <c r="I94" i="22"/>
  <c r="J94" i="22" s="1"/>
  <c r="H94" i="22"/>
  <c r="B95" i="22"/>
  <c r="B95" i="18"/>
  <c r="B95" i="20"/>
  <c r="B95" i="27"/>
  <c r="B95" i="21"/>
  <c r="B95" i="26"/>
  <c r="B95" i="23"/>
  <c r="I93" i="23"/>
  <c r="H93" i="23"/>
  <c r="I92" i="21"/>
  <c r="H92" i="21"/>
  <c r="I93" i="18"/>
  <c r="J93" i="18" s="1"/>
  <c r="H93" i="18"/>
  <c r="I94" i="26"/>
  <c r="J94" i="26" s="1"/>
  <c r="H94" i="26"/>
  <c r="J93" i="23" l="1"/>
  <c r="F84" i="17" s="1"/>
  <c r="J82" i="17"/>
  <c r="L82" i="17" s="1"/>
  <c r="J92" i="20"/>
  <c r="E83" i="17" s="1"/>
  <c r="J92" i="21"/>
  <c r="D83" i="17" s="1"/>
  <c r="C84" i="17"/>
  <c r="I85" i="17"/>
  <c r="G85" i="17"/>
  <c r="H85" i="17"/>
  <c r="H93" i="20"/>
  <c r="I93" i="20"/>
  <c r="I95" i="26"/>
  <c r="J95" i="26" s="1"/>
  <c r="H95" i="26"/>
  <c r="B96" i="20"/>
  <c r="B96" i="23"/>
  <c r="B96" i="18"/>
  <c r="B96" i="21"/>
  <c r="B96" i="26"/>
  <c r="B96" i="22"/>
  <c r="B96" i="27"/>
  <c r="I95" i="22"/>
  <c r="J95" i="22" s="1"/>
  <c r="H95" i="22"/>
  <c r="I94" i="18"/>
  <c r="J94" i="18" s="1"/>
  <c r="H94" i="18"/>
  <c r="I93" i="21"/>
  <c r="H93" i="21"/>
  <c r="I94" i="23"/>
  <c r="H94" i="23"/>
  <c r="I95" i="27"/>
  <c r="J95" i="27" s="1"/>
  <c r="H95" i="27"/>
  <c r="J94" i="23" l="1"/>
  <c r="F85" i="17" s="1"/>
  <c r="J83" i="17"/>
  <c r="L83" i="17" s="1"/>
  <c r="J93" i="20"/>
  <c r="E84" i="17" s="1"/>
  <c r="J93" i="21"/>
  <c r="D84" i="17" s="1"/>
  <c r="C85" i="17"/>
  <c r="H86" i="17"/>
  <c r="I86" i="17"/>
  <c r="G86" i="17"/>
  <c r="I94" i="20"/>
  <c r="H94" i="20"/>
  <c r="I96" i="22"/>
  <c r="J96" i="22" s="1"/>
  <c r="H96" i="22"/>
  <c r="B97" i="21"/>
  <c r="B97" i="27"/>
  <c r="B97" i="20"/>
  <c r="B97" i="23"/>
  <c r="B97" i="22"/>
  <c r="B97" i="26"/>
  <c r="B97" i="18"/>
  <c r="I95" i="18"/>
  <c r="J95" i="18" s="1"/>
  <c r="H95" i="18"/>
  <c r="I96" i="27"/>
  <c r="J96" i="27" s="1"/>
  <c r="H96" i="27"/>
  <c r="I95" i="23"/>
  <c r="H95" i="23"/>
  <c r="I94" i="21"/>
  <c r="H94" i="21"/>
  <c r="I96" i="26"/>
  <c r="J96" i="26" s="1"/>
  <c r="H96" i="26"/>
  <c r="J95" i="23" l="1"/>
  <c r="F86" i="17" s="1"/>
  <c r="J84" i="17"/>
  <c r="L84" i="17" s="1"/>
  <c r="J94" i="20"/>
  <c r="E85" i="17" s="1"/>
  <c r="J94" i="21"/>
  <c r="D85" i="17" s="1"/>
  <c r="C86" i="17"/>
  <c r="G87" i="17"/>
  <c r="I87" i="17"/>
  <c r="H87" i="17"/>
  <c r="I95" i="20"/>
  <c r="H95" i="20"/>
  <c r="I96" i="18"/>
  <c r="J96" i="18" s="1"/>
  <c r="H96" i="18"/>
  <c r="B98" i="21"/>
  <c r="B98" i="27"/>
  <c r="B98" i="22"/>
  <c r="B98" i="26"/>
  <c r="B98" i="23"/>
  <c r="B98" i="20"/>
  <c r="B98" i="18"/>
  <c r="I97" i="26"/>
  <c r="J97" i="26" s="1"/>
  <c r="H97" i="26"/>
  <c r="I97" i="22"/>
  <c r="J97" i="22" s="1"/>
  <c r="H97" i="22"/>
  <c r="I97" i="27"/>
  <c r="J97" i="27" s="1"/>
  <c r="H97" i="27"/>
  <c r="I96" i="23"/>
  <c r="H96" i="23"/>
  <c r="I95" i="21"/>
  <c r="H95" i="21"/>
  <c r="J96" i="23" l="1"/>
  <c r="F87" i="17" s="1"/>
  <c r="J85" i="17"/>
  <c r="L85" i="17" s="1"/>
  <c r="J95" i="20"/>
  <c r="E86" i="17" s="1"/>
  <c r="J95" i="21"/>
  <c r="D86" i="17" s="1"/>
  <c r="C87" i="17"/>
  <c r="H88" i="17"/>
  <c r="G88" i="17"/>
  <c r="I88" i="17"/>
  <c r="I96" i="20"/>
  <c r="H96" i="20"/>
  <c r="I96" i="21"/>
  <c r="H96" i="21"/>
  <c r="I98" i="26"/>
  <c r="J98" i="26" s="1"/>
  <c r="H98" i="26"/>
  <c r="I97" i="18"/>
  <c r="J97" i="18" s="1"/>
  <c r="H97" i="18"/>
  <c r="I98" i="27"/>
  <c r="J98" i="27" s="1"/>
  <c r="H98" i="27"/>
  <c r="I98" i="22"/>
  <c r="J98" i="22" s="1"/>
  <c r="H98" i="22"/>
  <c r="I97" i="23"/>
  <c r="H97" i="23"/>
  <c r="J97" i="23" l="1"/>
  <c r="F88" i="17" s="1"/>
  <c r="J86" i="17"/>
  <c r="L86" i="17" s="1"/>
  <c r="J96" i="20"/>
  <c r="E87" i="17" s="1"/>
  <c r="J96" i="21"/>
  <c r="D87" i="17" s="1"/>
  <c r="C88" i="17"/>
  <c r="H89" i="17"/>
  <c r="I89" i="17"/>
  <c r="G89" i="17"/>
  <c r="I97" i="20"/>
  <c r="H97" i="20"/>
  <c r="I98" i="23"/>
  <c r="H98" i="23"/>
  <c r="I97" i="21"/>
  <c r="H97" i="21"/>
  <c r="I98" i="18"/>
  <c r="J98" i="18" s="1"/>
  <c r="H98" i="18"/>
  <c r="J98" i="23" l="1"/>
  <c r="F89" i="17" s="1"/>
  <c r="J87" i="17"/>
  <c r="L87" i="17" s="1"/>
  <c r="J97" i="20"/>
  <c r="E88" i="17" s="1"/>
  <c r="J97" i="21"/>
  <c r="D88" i="17" s="1"/>
  <c r="C89" i="17"/>
  <c r="I98" i="20"/>
  <c r="H98" i="20"/>
  <c r="I98" i="21"/>
  <c r="H98" i="21"/>
  <c r="J98" i="20" l="1"/>
  <c r="E89" i="17" s="1"/>
  <c r="J88" i="17"/>
  <c r="L88" i="17" s="1"/>
  <c r="J98" i="21"/>
  <c r="D89" i="17" s="1"/>
  <c r="J89" i="17" l="1"/>
  <c r="L89"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AEA Technology</author>
  </authors>
  <commentList>
    <comment ref="E4" authorId="0" shapeId="0" xr:uid="{00000000-0006-0000-0300-000001000000}">
      <text>
        <r>
          <rPr>
            <sz val="8"/>
            <color indexed="81"/>
            <rFont val="Tahoma"/>
            <family val="2"/>
          </rPr>
          <t>This should be the composition of the waste entering the disposal sites, after any removal of material for recycling etc.
Other categories, e.g. street sweepings, should be re-categorised into the columns below (see guidance).</t>
        </r>
      </text>
    </comment>
    <comment ref="D5" authorId="0" shapeId="0" xr:uid="{00000000-0006-0000-0300-000003000000}">
      <text>
        <r>
          <rPr>
            <sz val="8"/>
            <color indexed="81"/>
            <rFont val="Tahoma"/>
            <family val="2"/>
          </rPr>
          <t>Enter the percentage of waste generated which goes to solid waste disposal sites</t>
        </r>
      </text>
    </comment>
    <comment ref="L5" authorId="0" shapeId="0" xr:uid="{00000000-0006-0000-0300-000004000000}">
      <text>
        <r>
          <rPr>
            <b/>
            <sz val="8"/>
            <color indexed="81"/>
            <rFont val="Tahoma"/>
            <family val="2"/>
          </rPr>
          <t>Inert waste, i.e. not containing degradable organic carbon, e.g. glass, metal etc. (DOC=0)</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Per Svardal</author>
  </authors>
  <commentList>
    <comment ref="L5" authorId="0" shapeId="0" xr:uid="{00000000-0006-0000-0600-000001000000}">
      <text>
        <r>
          <rPr>
            <sz val="10"/>
            <rFont val="Arial"/>
            <family val="2"/>
          </rPr>
          <t xml:space="preserve">Final summation. Adds the methane produced from the different materials and subtracts the methane recovery. Finally it subtracts the methane oxidation in the top layer.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Per Svardal</author>
    <author>AEA Technology</author>
  </authors>
  <commentList>
    <comment ref="I10" authorId="0" shapeId="0" xr:uid="{00000000-0006-0000-0B00-000004000000}">
      <text>
        <r>
          <rPr>
            <sz val="8"/>
            <color indexed="81"/>
            <rFont val="Tahoma"/>
            <family val="2"/>
          </rPr>
          <t>Zero delay is equivalent to average decomposition start at beginning of month 7 (half way through the first year of deposition)</t>
        </r>
      </text>
    </comment>
    <comment ref="I11" authorId="0" shapeId="0" xr:uid="{00000000-0006-0000-0B00-000005000000}">
      <text>
        <r>
          <rPr>
            <sz val="8"/>
            <color indexed="81"/>
            <rFont val="Tahoma"/>
            <family val="2"/>
          </rPr>
          <t xml:space="preserve">Calculates e^-k*((13-M)/12) for use in columns F and G.
</t>
        </r>
      </text>
    </comment>
    <comment ref="C14" authorId="0" shapeId="0" xr:uid="{00000000-0006-0000-0B00-000006000000}">
      <text>
        <r>
          <rPr>
            <sz val="8"/>
            <color indexed="81"/>
            <rFont val="Tahoma"/>
            <family val="2"/>
          </rPr>
          <t>Transferred from activity sheet</t>
        </r>
      </text>
    </comment>
    <comment ref="D14" authorId="1" shapeId="0" xr:uid="{6578E18F-EF65-4616-9A52-857A9ACB1AC7}">
      <text>
        <r>
          <rPr>
            <sz val="8"/>
            <color indexed="81"/>
            <rFont val="Tahoma"/>
            <family val="2"/>
          </rPr>
          <t>Methane correction factor from front page</t>
        </r>
      </text>
    </comment>
    <comment ref="E14" authorId="0" shapeId="0" xr:uid="{00000000-0006-0000-0B00-000008000000}">
      <text>
        <r>
          <rPr>
            <sz val="8"/>
            <color indexed="81"/>
            <rFont val="Tahoma"/>
            <family val="2"/>
          </rPr>
          <t>Calculates the mass of DOC in the deposited material which will actually degrade in the SWDS.</t>
        </r>
      </text>
    </comment>
    <comment ref="F14" authorId="0" shapeId="0" xr:uid="{00000000-0006-0000-0B00-000009000000}">
      <text>
        <r>
          <rPr>
            <sz val="8"/>
            <color indexed="81"/>
            <rFont val="Tahoma"/>
            <family val="2"/>
          </rPr>
          <t>Calculates the mass of DDOC from material deposited in each year which is left in the SWDS at the end of the year.</t>
        </r>
      </text>
    </comment>
    <comment ref="G14" authorId="0" shapeId="0" xr:uid="{00000000-0006-0000-0B00-00000A000000}">
      <text>
        <r>
          <rPr>
            <sz val="8"/>
            <color indexed="81"/>
            <rFont val="Tahoma"/>
            <family val="2"/>
          </rPr>
          <t>Calculates the amount of DDOCm from material deposited each year, which is decomposed to methane and carbon dioxide in the deposition year.</t>
        </r>
      </text>
    </comment>
    <comment ref="H14" authorId="0" shapeId="0" xr:uid="{00000000-0006-0000-0B00-00000B000000}">
      <text>
        <r>
          <rPr>
            <sz val="8"/>
            <color indexed="81"/>
            <rFont val="Tahoma"/>
            <family val="2"/>
          </rPr>
          <t>Calculates the total amount of DDOCm left not decomposed in the SWDS at the end of the year.</t>
        </r>
      </text>
    </comment>
    <comment ref="I14" authorId="0" shapeId="0" xr:uid="{00000000-0006-0000-0B00-00000C000000}">
      <text>
        <r>
          <rPr>
            <sz val="8"/>
            <color indexed="81"/>
            <rFont val="Tahoma"/>
            <family val="2"/>
          </rPr>
          <t>Calculates the total mass of DDOC dedomposed to methane and carbon dioxide each year.</t>
        </r>
      </text>
    </comment>
    <comment ref="J14" authorId="0" shapeId="0" xr:uid="{00000000-0006-0000-0B00-00000D000000}">
      <text>
        <r>
          <rPr>
            <sz val="8"/>
            <color indexed="81"/>
            <rFont val="Tahoma"/>
            <family val="2"/>
          </rPr>
          <t>Calculates the mass of methane formed from DDOCm decomposed.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Per Svardal</author>
    <author>AEA Technology</author>
  </authors>
  <commentList>
    <comment ref="I6" authorId="0" shapeId="0" xr:uid="{00000000-0006-0000-0C00-000001000000}">
      <text>
        <r>
          <rPr>
            <sz val="8"/>
            <color indexed="81"/>
            <rFont val="Tahoma"/>
            <family val="2"/>
          </rPr>
          <t>Transferred from parameter sheet</t>
        </r>
      </text>
    </comment>
    <comment ref="I7" authorId="0" shapeId="0" xr:uid="{00000000-0006-0000-0C00-000002000000}">
      <text>
        <r>
          <rPr>
            <sz val="8"/>
            <color indexed="81"/>
            <rFont val="Tahoma"/>
            <family val="2"/>
          </rPr>
          <t>Transferred from parameter sheet</t>
        </r>
      </text>
    </comment>
    <comment ref="I9" authorId="0" shapeId="0" xr:uid="{00000000-0006-0000-0C00-000003000000}">
      <text>
        <r>
          <rPr>
            <sz val="8"/>
            <color indexed="81"/>
            <rFont val="Tahoma"/>
            <family val="2"/>
          </rPr>
          <t xml:space="preserve">Calculates e^-k for use in columns H and I
</t>
        </r>
      </text>
    </comment>
    <comment ref="I10" authorId="0" shapeId="0" xr:uid="{00000000-0006-0000-0C00-000004000000}">
      <text>
        <r>
          <rPr>
            <sz val="8"/>
            <color indexed="81"/>
            <rFont val="Tahoma"/>
            <family val="2"/>
          </rPr>
          <t>Zero delay is equivalent to average decomposition start at beginning of month 7 (half way through the first year of deposition)</t>
        </r>
      </text>
    </comment>
    <comment ref="I11" authorId="0" shapeId="0" xr:uid="{00000000-0006-0000-0C00-000005000000}">
      <text>
        <r>
          <rPr>
            <sz val="8"/>
            <color indexed="81"/>
            <rFont val="Tahoma"/>
            <family val="2"/>
          </rPr>
          <t xml:space="preserve">Calculates e^-k*((13-M)/12) for use in columns F and G.
</t>
        </r>
      </text>
    </comment>
    <comment ref="C14" authorId="0" shapeId="0" xr:uid="{00000000-0006-0000-0C00-000006000000}">
      <text>
        <r>
          <rPr>
            <sz val="8"/>
            <color indexed="81"/>
            <rFont val="Tahoma"/>
            <family val="2"/>
          </rPr>
          <t>Transferred from activity sheet</t>
        </r>
      </text>
    </comment>
    <comment ref="D14" authorId="1" shapeId="0" xr:uid="{00000000-0006-0000-0C00-000007000000}">
      <text>
        <r>
          <rPr>
            <sz val="8"/>
            <color indexed="81"/>
            <rFont val="Tahoma"/>
            <family val="2"/>
          </rPr>
          <t>Methane correction factor from MCF sheet</t>
        </r>
        <r>
          <rPr>
            <sz val="8"/>
            <color indexed="81"/>
            <rFont val="Tahoma"/>
            <family val="2"/>
          </rPr>
          <t xml:space="preserve">
</t>
        </r>
      </text>
    </comment>
    <comment ref="E14" authorId="0" shapeId="0" xr:uid="{00000000-0006-0000-0C00-000008000000}">
      <text>
        <r>
          <rPr>
            <sz val="8"/>
            <color indexed="81"/>
            <rFont val="Tahoma"/>
            <family val="2"/>
          </rPr>
          <t>Calculates the mass of DOC in the deposited material which will actually degrade in the SWDS. Equation 4 on the Theory sheet.</t>
        </r>
      </text>
    </comment>
    <comment ref="F14" authorId="0" shapeId="0" xr:uid="{00000000-0006-0000-0C00-000009000000}">
      <text>
        <r>
          <rPr>
            <sz val="8"/>
            <color indexed="81"/>
            <rFont val="Tahoma"/>
            <family val="2"/>
          </rPr>
          <t>Calculates the mass of DDOC from material deposited in each year which is left in the SWDS at the end of the year. Equation 5 on the Theory sheet.</t>
        </r>
      </text>
    </comment>
    <comment ref="G14" authorId="0" shapeId="0" xr:uid="{00000000-0006-0000-0C00-00000A000000}">
      <text>
        <r>
          <rPr>
            <sz val="8"/>
            <color indexed="81"/>
            <rFont val="Tahoma"/>
            <family val="2"/>
          </rPr>
          <t xml:space="preserve">Calculates the amount of DDOCm from material deposited each year, which is decomposed to methane and carbon dioxide in the deposition year. Equation 6 on the Theory sheet.
</t>
        </r>
      </text>
    </comment>
    <comment ref="H14" authorId="0" shapeId="0" xr:uid="{00000000-0006-0000-0C00-00000B000000}">
      <text>
        <r>
          <rPr>
            <sz val="8"/>
            <color indexed="81"/>
            <rFont val="Tahoma"/>
            <family val="2"/>
          </rPr>
          <t>Calculates the total amount of DDOCm left not decomposed in the SWDS at the end of the year. Equation 7 on the Theory sheet.</t>
        </r>
      </text>
    </comment>
    <comment ref="I14" authorId="0" shapeId="0" xr:uid="{00000000-0006-0000-0C00-00000C000000}">
      <text>
        <r>
          <rPr>
            <sz val="8"/>
            <color indexed="81"/>
            <rFont val="Tahoma"/>
            <family val="2"/>
          </rPr>
          <t>Calculates the total mass of DDOC dedomposed to methane and carbon dioxide each year. Equation 8 on the Theory sheet.</t>
        </r>
      </text>
    </comment>
    <comment ref="J14" authorId="0" shapeId="0" xr:uid="{00000000-0006-0000-0C00-00000D000000}">
      <text>
        <r>
          <rPr>
            <sz val="8"/>
            <color indexed="81"/>
            <rFont val="Tahoma"/>
            <family val="2"/>
          </rPr>
          <t>Calculates the mass of methane formed from DDOCm decomposed. Equation 9 on the Theory sheet.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Per Svardal</author>
    <author>AEA Technology</author>
  </authors>
  <commentList>
    <comment ref="I6" authorId="0" shapeId="0" xr:uid="{00000000-0006-0000-0D00-000001000000}">
      <text>
        <r>
          <rPr>
            <sz val="8"/>
            <color indexed="81"/>
            <rFont val="Tahoma"/>
            <family val="2"/>
          </rPr>
          <t>Transferred from parameter sheet</t>
        </r>
      </text>
    </comment>
    <comment ref="I7" authorId="0" shapeId="0" xr:uid="{00000000-0006-0000-0D00-000002000000}">
      <text>
        <r>
          <rPr>
            <sz val="8"/>
            <color indexed="81"/>
            <rFont val="Tahoma"/>
            <family val="2"/>
          </rPr>
          <t>Transferred from parameter sheet</t>
        </r>
      </text>
    </comment>
    <comment ref="I9" authorId="0" shapeId="0" xr:uid="{00000000-0006-0000-0D00-000003000000}">
      <text>
        <r>
          <rPr>
            <sz val="8"/>
            <color indexed="81"/>
            <rFont val="Tahoma"/>
            <family val="2"/>
          </rPr>
          <t xml:space="preserve">Calculates e^-k for use in columns H and I
</t>
        </r>
      </text>
    </comment>
    <comment ref="I10" authorId="0" shapeId="0" xr:uid="{00000000-0006-0000-0D00-000004000000}">
      <text>
        <r>
          <rPr>
            <sz val="8"/>
            <color indexed="81"/>
            <rFont val="Tahoma"/>
            <family val="2"/>
          </rPr>
          <t>Zero delay is equivalent to average decomposition start at beginning of month 7 (half way through the first year of deposition)</t>
        </r>
      </text>
    </comment>
    <comment ref="I11" authorId="0" shapeId="0" xr:uid="{00000000-0006-0000-0D00-000005000000}">
      <text>
        <r>
          <rPr>
            <sz val="8"/>
            <color indexed="81"/>
            <rFont val="Tahoma"/>
            <family val="2"/>
          </rPr>
          <t xml:space="preserve">Calculates e^-k*((13-M)/12) for use in columns F and G.
</t>
        </r>
      </text>
    </comment>
    <comment ref="C14" authorId="0" shapeId="0" xr:uid="{00000000-0006-0000-0D00-000006000000}">
      <text>
        <r>
          <rPr>
            <sz val="8"/>
            <color indexed="81"/>
            <rFont val="Tahoma"/>
            <family val="2"/>
          </rPr>
          <t>Transferred from activity sheet</t>
        </r>
      </text>
    </comment>
    <comment ref="D14" authorId="1" shapeId="0" xr:uid="{00000000-0006-0000-0D00-000007000000}">
      <text>
        <r>
          <rPr>
            <sz val="8"/>
            <color indexed="81"/>
            <rFont val="Tahoma"/>
            <family val="2"/>
          </rPr>
          <t>Methane correction factor from MCF sheet</t>
        </r>
        <r>
          <rPr>
            <sz val="8"/>
            <color indexed="81"/>
            <rFont val="Tahoma"/>
            <family val="2"/>
          </rPr>
          <t xml:space="preserve">
</t>
        </r>
      </text>
    </comment>
    <comment ref="E14" authorId="0" shapeId="0" xr:uid="{00000000-0006-0000-0D00-000008000000}">
      <text>
        <r>
          <rPr>
            <sz val="8"/>
            <color indexed="81"/>
            <rFont val="Tahoma"/>
            <family val="2"/>
          </rPr>
          <t>Calculates the mass of DOC in the deposited material which will actually degrade in the SWDS. Equation 4 on the Theory sheet.</t>
        </r>
      </text>
    </comment>
    <comment ref="F14" authorId="0" shapeId="0" xr:uid="{00000000-0006-0000-0D00-000009000000}">
      <text>
        <r>
          <rPr>
            <sz val="8"/>
            <color indexed="81"/>
            <rFont val="Tahoma"/>
            <family val="2"/>
          </rPr>
          <t>Calculates the mass of DDOC from material deposited in each year which is left in the SWDS at the end of the year. Equation 5 on the Theory sheet.</t>
        </r>
      </text>
    </comment>
    <comment ref="G14" authorId="0" shapeId="0" xr:uid="{00000000-0006-0000-0D00-00000A000000}">
      <text>
        <r>
          <rPr>
            <sz val="8"/>
            <color indexed="81"/>
            <rFont val="Tahoma"/>
            <family val="2"/>
          </rPr>
          <t xml:space="preserve">Calculates the amount of DDOCm from material deposited each year, which is decomposed to methane and carbon dioxide in the deposition year. Equation 6 on the Theory sheet.
</t>
        </r>
      </text>
    </comment>
    <comment ref="H14" authorId="0" shapeId="0" xr:uid="{00000000-0006-0000-0D00-00000B000000}">
      <text>
        <r>
          <rPr>
            <sz val="8"/>
            <color indexed="81"/>
            <rFont val="Tahoma"/>
            <family val="2"/>
          </rPr>
          <t>Calculates the total amount of DDOCm left not decomposed in the SWDS at the end of the year. Equation 7 on the Theory sheet.</t>
        </r>
      </text>
    </comment>
    <comment ref="I14" authorId="0" shapeId="0" xr:uid="{00000000-0006-0000-0D00-00000C000000}">
      <text>
        <r>
          <rPr>
            <sz val="8"/>
            <color indexed="81"/>
            <rFont val="Tahoma"/>
            <family val="2"/>
          </rPr>
          <t>Calculates the total mass of DDOC dedomposed to methane and carbon dioxide each year. Equation 8 on the Theory sheet.</t>
        </r>
      </text>
    </comment>
    <comment ref="J14" authorId="0" shapeId="0" xr:uid="{00000000-0006-0000-0D00-00000D000000}">
      <text>
        <r>
          <rPr>
            <sz val="8"/>
            <color indexed="81"/>
            <rFont val="Tahoma"/>
            <family val="2"/>
          </rPr>
          <t>Calculates the mass of methane formed from DDOCm decomposed. Equation 9 on the Theory sheet.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Per Svardal</author>
    <author>AEA Technology</author>
  </authors>
  <commentList>
    <comment ref="I6" authorId="0" shapeId="0" xr:uid="{00000000-0006-0000-0E00-000001000000}">
      <text>
        <r>
          <rPr>
            <sz val="8"/>
            <color indexed="81"/>
            <rFont val="Tahoma"/>
            <family val="2"/>
          </rPr>
          <t>Transferred from parameter sheet</t>
        </r>
      </text>
    </comment>
    <comment ref="I7" authorId="0" shapeId="0" xr:uid="{00000000-0006-0000-0E00-000002000000}">
      <text>
        <r>
          <rPr>
            <sz val="8"/>
            <color indexed="81"/>
            <rFont val="Tahoma"/>
            <family val="2"/>
          </rPr>
          <t>Transferred from parameter sheet</t>
        </r>
      </text>
    </comment>
    <comment ref="I9" authorId="0" shapeId="0" xr:uid="{00000000-0006-0000-0E00-000003000000}">
      <text>
        <r>
          <rPr>
            <sz val="8"/>
            <color indexed="81"/>
            <rFont val="Tahoma"/>
            <family val="2"/>
          </rPr>
          <t xml:space="preserve">Calculates e^-k for use in columns H and I
</t>
        </r>
      </text>
    </comment>
    <comment ref="I10" authorId="0" shapeId="0" xr:uid="{00000000-0006-0000-0E00-000004000000}">
      <text>
        <r>
          <rPr>
            <sz val="8"/>
            <color indexed="81"/>
            <rFont val="Tahoma"/>
            <family val="2"/>
          </rPr>
          <t>Zero delay is equivalent to average decomposition start at beginning of month 7 (half way through the first year of deposition)</t>
        </r>
      </text>
    </comment>
    <comment ref="I11" authorId="0" shapeId="0" xr:uid="{00000000-0006-0000-0E00-000005000000}">
      <text>
        <r>
          <rPr>
            <sz val="8"/>
            <color indexed="81"/>
            <rFont val="Tahoma"/>
            <family val="2"/>
          </rPr>
          <t xml:space="preserve">Calculates e^-k*((13-M)/12) for use in columns F and G.
</t>
        </r>
      </text>
    </comment>
    <comment ref="C14" authorId="0" shapeId="0" xr:uid="{00000000-0006-0000-0E00-000006000000}">
      <text>
        <r>
          <rPr>
            <sz val="8"/>
            <color indexed="81"/>
            <rFont val="Tahoma"/>
            <family val="2"/>
          </rPr>
          <t>Transferred from activity sheet</t>
        </r>
      </text>
    </comment>
    <comment ref="D14" authorId="1" shapeId="0" xr:uid="{00000000-0006-0000-0E00-000007000000}">
      <text>
        <r>
          <rPr>
            <sz val="8"/>
            <color indexed="81"/>
            <rFont val="Tahoma"/>
            <family val="2"/>
          </rPr>
          <t>Methane correction factor from MCF sheet</t>
        </r>
        <r>
          <rPr>
            <sz val="8"/>
            <color indexed="81"/>
            <rFont val="Tahoma"/>
            <family val="2"/>
          </rPr>
          <t xml:space="preserve">
</t>
        </r>
      </text>
    </comment>
    <comment ref="E14" authorId="0" shapeId="0" xr:uid="{00000000-0006-0000-0E00-000008000000}">
      <text>
        <r>
          <rPr>
            <sz val="8"/>
            <color indexed="81"/>
            <rFont val="Tahoma"/>
            <family val="2"/>
          </rPr>
          <t>Calculates the mass of DOC in the deposited material which will actually degrade in the SWDS. Equation 4 on the Theory sheet.</t>
        </r>
      </text>
    </comment>
    <comment ref="F14" authorId="0" shapeId="0" xr:uid="{00000000-0006-0000-0E00-000009000000}">
      <text>
        <r>
          <rPr>
            <sz val="8"/>
            <color indexed="81"/>
            <rFont val="Tahoma"/>
            <family val="2"/>
          </rPr>
          <t>Calculates the mass of DDOC from material deposited in each year which is left in the SWDS at the end of the year. Equation 5 on the Theory sheet.</t>
        </r>
      </text>
    </comment>
    <comment ref="G14" authorId="0" shapeId="0" xr:uid="{00000000-0006-0000-0E00-00000A000000}">
      <text>
        <r>
          <rPr>
            <sz val="8"/>
            <color indexed="81"/>
            <rFont val="Tahoma"/>
            <family val="2"/>
          </rPr>
          <t xml:space="preserve">Calculates the amount of DDOCm from material deposited each year, which is decomposed to methane and carbon dioxide in the deposition year. Equation 6 on the Theory sheet.
</t>
        </r>
      </text>
    </comment>
    <comment ref="H14" authorId="0" shapeId="0" xr:uid="{00000000-0006-0000-0E00-00000B000000}">
      <text>
        <r>
          <rPr>
            <sz val="8"/>
            <color indexed="81"/>
            <rFont val="Tahoma"/>
            <family val="2"/>
          </rPr>
          <t>Calculates the total amount of DDOCm left not decomposed in the SWDS at the end of the year. Equation 7 on the Theory sheet.</t>
        </r>
      </text>
    </comment>
    <comment ref="I14" authorId="0" shapeId="0" xr:uid="{00000000-0006-0000-0E00-00000C000000}">
      <text>
        <r>
          <rPr>
            <sz val="8"/>
            <color indexed="81"/>
            <rFont val="Tahoma"/>
            <family val="2"/>
          </rPr>
          <t>Calculates the total mass of DDOC dedomposed to methane and carbon dioxide each year. Equation 8 on the Theory sheet.</t>
        </r>
      </text>
    </comment>
    <comment ref="J14" authorId="0" shapeId="0" xr:uid="{00000000-0006-0000-0E00-00000D000000}">
      <text>
        <r>
          <rPr>
            <sz val="8"/>
            <color indexed="81"/>
            <rFont val="Tahoma"/>
            <family val="2"/>
          </rPr>
          <t>Calculates the mass of methane formed from DDOCm decomposed. Equation 9 on the Theory sheet.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Per Svardal</author>
    <author>AEA Technology</author>
  </authors>
  <commentList>
    <comment ref="I6" authorId="0" shapeId="0" xr:uid="{00000000-0006-0000-0F00-000001000000}">
      <text>
        <r>
          <rPr>
            <sz val="8"/>
            <color indexed="81"/>
            <rFont val="Tahoma"/>
            <family val="2"/>
          </rPr>
          <t>Transferred from parameter sheet</t>
        </r>
      </text>
    </comment>
    <comment ref="I7" authorId="0" shapeId="0" xr:uid="{00000000-0006-0000-0F00-000002000000}">
      <text>
        <r>
          <rPr>
            <sz val="8"/>
            <color indexed="81"/>
            <rFont val="Tahoma"/>
            <family val="2"/>
          </rPr>
          <t>Transferred from parameter sheet</t>
        </r>
      </text>
    </comment>
    <comment ref="I9" authorId="0" shapeId="0" xr:uid="{00000000-0006-0000-0F00-000003000000}">
      <text>
        <r>
          <rPr>
            <sz val="8"/>
            <color indexed="81"/>
            <rFont val="Tahoma"/>
            <family val="2"/>
          </rPr>
          <t xml:space="preserve">Calculates e^-k for use in columns H and I
</t>
        </r>
      </text>
    </comment>
    <comment ref="I10" authorId="0" shapeId="0" xr:uid="{00000000-0006-0000-0F00-000004000000}">
      <text>
        <r>
          <rPr>
            <sz val="8"/>
            <color indexed="81"/>
            <rFont val="Tahoma"/>
            <family val="2"/>
          </rPr>
          <t>Zero delay is equivalent to average decomposition start at beginning of month 7 (half way through the first year of deposition)</t>
        </r>
      </text>
    </comment>
    <comment ref="I11" authorId="0" shapeId="0" xr:uid="{00000000-0006-0000-0F00-000005000000}">
      <text>
        <r>
          <rPr>
            <sz val="8"/>
            <color indexed="81"/>
            <rFont val="Tahoma"/>
            <family val="2"/>
          </rPr>
          <t xml:space="preserve">Calculates e^-k*((13-M)/12) for use in columns F and G.
</t>
        </r>
      </text>
    </comment>
    <comment ref="C14" authorId="0" shapeId="0" xr:uid="{00000000-0006-0000-0F00-000006000000}">
      <text>
        <r>
          <rPr>
            <sz val="8"/>
            <color indexed="81"/>
            <rFont val="Tahoma"/>
            <family val="2"/>
          </rPr>
          <t>Transferred from activity sheet</t>
        </r>
      </text>
    </comment>
    <comment ref="D14" authorId="1" shapeId="0" xr:uid="{00000000-0006-0000-0F00-000007000000}">
      <text>
        <r>
          <rPr>
            <sz val="8"/>
            <color indexed="81"/>
            <rFont val="Tahoma"/>
            <family val="2"/>
          </rPr>
          <t>Methane correction factor from MCF sheet</t>
        </r>
        <r>
          <rPr>
            <sz val="8"/>
            <color indexed="81"/>
            <rFont val="Tahoma"/>
            <family val="2"/>
          </rPr>
          <t xml:space="preserve">
</t>
        </r>
      </text>
    </comment>
    <comment ref="E14" authorId="0" shapeId="0" xr:uid="{00000000-0006-0000-0F00-000008000000}">
      <text>
        <r>
          <rPr>
            <sz val="8"/>
            <color indexed="81"/>
            <rFont val="Tahoma"/>
            <family val="2"/>
          </rPr>
          <t>Calculates the mass of DOC in the deposited material which will actually degrade in the SWDS. Equation 4 on the Theory sheet.</t>
        </r>
      </text>
    </comment>
    <comment ref="F14" authorId="0" shapeId="0" xr:uid="{00000000-0006-0000-0F00-000009000000}">
      <text>
        <r>
          <rPr>
            <sz val="8"/>
            <color indexed="81"/>
            <rFont val="Tahoma"/>
            <family val="2"/>
          </rPr>
          <t>Calculates the mass of DDOC from material deposited in each year which is left in the SWDS at the end of the year. Equation 5 on the Theory sheet.</t>
        </r>
      </text>
    </comment>
    <comment ref="G14" authorId="0" shapeId="0" xr:uid="{00000000-0006-0000-0F00-00000A000000}">
      <text>
        <r>
          <rPr>
            <sz val="8"/>
            <color indexed="81"/>
            <rFont val="Tahoma"/>
            <family val="2"/>
          </rPr>
          <t xml:space="preserve">Calculates the amount of DDOCm from material deposited each year, which is decomposed to methane and carbon dioxide in the deposition year. Equation 6 on the Theory sheet.
</t>
        </r>
      </text>
    </comment>
    <comment ref="H14" authorId="0" shapeId="0" xr:uid="{00000000-0006-0000-0F00-00000B000000}">
      <text>
        <r>
          <rPr>
            <sz val="8"/>
            <color indexed="81"/>
            <rFont val="Tahoma"/>
            <family val="2"/>
          </rPr>
          <t>Calculates the total amount of DDOCm left not decomposed in the SWDS at the end of the year. Equation 7 on the Theory sheet.</t>
        </r>
      </text>
    </comment>
    <comment ref="I14" authorId="0" shapeId="0" xr:uid="{00000000-0006-0000-0F00-00000C000000}">
      <text>
        <r>
          <rPr>
            <sz val="8"/>
            <color indexed="81"/>
            <rFont val="Tahoma"/>
            <family val="2"/>
          </rPr>
          <t>Calculates the total mass of DDOC dedomposed to methane and carbon dioxide each year. Equation 8 on the Theory sheet.</t>
        </r>
      </text>
    </comment>
    <comment ref="J14" authorId="0" shapeId="0" xr:uid="{00000000-0006-0000-0F00-00000D000000}">
      <text>
        <r>
          <rPr>
            <sz val="8"/>
            <color indexed="81"/>
            <rFont val="Tahoma"/>
            <family val="2"/>
          </rPr>
          <t>Calculates the mass of methane formed from DDOCm decomposed. Equation 9 on the Theory sheet.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Per Svardal</author>
    <author>AEA Technology</author>
  </authors>
  <commentList>
    <comment ref="I6" authorId="0" shapeId="0" xr:uid="{00000000-0006-0000-1000-000001000000}">
      <text>
        <r>
          <rPr>
            <sz val="8"/>
            <color indexed="81"/>
            <rFont val="Tahoma"/>
            <family val="2"/>
          </rPr>
          <t>Transferred from parameter sheet</t>
        </r>
      </text>
    </comment>
    <comment ref="I7" authorId="0" shapeId="0" xr:uid="{00000000-0006-0000-1000-000002000000}">
      <text>
        <r>
          <rPr>
            <sz val="8"/>
            <color indexed="81"/>
            <rFont val="Tahoma"/>
            <family val="2"/>
          </rPr>
          <t>Transferred from parameter sheet</t>
        </r>
      </text>
    </comment>
    <comment ref="I9" authorId="0" shapeId="0" xr:uid="{00000000-0006-0000-1000-000003000000}">
      <text>
        <r>
          <rPr>
            <sz val="8"/>
            <color indexed="81"/>
            <rFont val="Tahoma"/>
            <family val="2"/>
          </rPr>
          <t xml:space="preserve">Calculates e^-k for use in columns H and I
</t>
        </r>
      </text>
    </comment>
    <comment ref="I10" authorId="0" shapeId="0" xr:uid="{00000000-0006-0000-1000-000004000000}">
      <text>
        <r>
          <rPr>
            <sz val="8"/>
            <color indexed="81"/>
            <rFont val="Tahoma"/>
            <family val="2"/>
          </rPr>
          <t>Zero delay is equivalent to average decomposition start at beginning of month 7 (half way through the first year of deposition)</t>
        </r>
      </text>
    </comment>
    <comment ref="I11" authorId="0" shapeId="0" xr:uid="{00000000-0006-0000-1000-000005000000}">
      <text>
        <r>
          <rPr>
            <sz val="8"/>
            <color indexed="81"/>
            <rFont val="Tahoma"/>
            <family val="2"/>
          </rPr>
          <t xml:space="preserve">Calculates e^-k*((13-M)/12) for use in columns F and G.
</t>
        </r>
      </text>
    </comment>
    <comment ref="C14" authorId="0" shapeId="0" xr:uid="{00000000-0006-0000-1000-000006000000}">
      <text>
        <r>
          <rPr>
            <sz val="8"/>
            <color indexed="81"/>
            <rFont val="Tahoma"/>
            <family val="2"/>
          </rPr>
          <t>Transferred from activity sheet</t>
        </r>
      </text>
    </comment>
    <comment ref="D14" authorId="1" shapeId="0" xr:uid="{00000000-0006-0000-1000-000007000000}">
      <text>
        <r>
          <rPr>
            <sz val="8"/>
            <color indexed="81"/>
            <rFont val="Tahoma"/>
            <family val="2"/>
          </rPr>
          <t>Methane correction factor from MCF sheet</t>
        </r>
        <r>
          <rPr>
            <sz val="8"/>
            <color indexed="81"/>
            <rFont val="Tahoma"/>
            <family val="2"/>
          </rPr>
          <t xml:space="preserve">
</t>
        </r>
      </text>
    </comment>
    <comment ref="E14" authorId="0" shapeId="0" xr:uid="{00000000-0006-0000-1000-000008000000}">
      <text>
        <r>
          <rPr>
            <sz val="8"/>
            <color indexed="81"/>
            <rFont val="Tahoma"/>
            <family val="2"/>
          </rPr>
          <t>Calculates the mass of DOC in the deposited material which will actually degrade in the SWDS. Equation 4 on the Theory sheet.</t>
        </r>
      </text>
    </comment>
    <comment ref="F14" authorId="0" shapeId="0" xr:uid="{00000000-0006-0000-1000-000009000000}">
      <text>
        <r>
          <rPr>
            <sz val="8"/>
            <color indexed="81"/>
            <rFont val="Tahoma"/>
            <family val="2"/>
          </rPr>
          <t>Calculates the mass of DDOC from material deposited in each year which is left in the SWDS at the end of the year. Equation 5 on the Theory sheet.</t>
        </r>
      </text>
    </comment>
    <comment ref="G14" authorId="0" shapeId="0" xr:uid="{00000000-0006-0000-1000-00000A000000}">
      <text>
        <r>
          <rPr>
            <sz val="8"/>
            <color indexed="81"/>
            <rFont val="Tahoma"/>
            <family val="2"/>
          </rPr>
          <t xml:space="preserve">Calculates the amount of DDOCm from material deposited each year, which is decomposed to methane and carbon dioxide in the deposition year. Equation 6 on the Theory sheet.
</t>
        </r>
      </text>
    </comment>
    <comment ref="H14" authorId="0" shapeId="0" xr:uid="{00000000-0006-0000-1000-00000B000000}">
      <text>
        <r>
          <rPr>
            <sz val="8"/>
            <color indexed="81"/>
            <rFont val="Tahoma"/>
            <family val="2"/>
          </rPr>
          <t>Calculates the total amount of DDOCm left not decomposed in the SWDS at the end of the year. Equation 7 on the Theory sheet.</t>
        </r>
      </text>
    </comment>
    <comment ref="I14" authorId="0" shapeId="0" xr:uid="{00000000-0006-0000-1000-00000C000000}">
      <text>
        <r>
          <rPr>
            <sz val="8"/>
            <color indexed="81"/>
            <rFont val="Tahoma"/>
            <family val="2"/>
          </rPr>
          <t>Calculates the total mass of DDOC dedomposed to methane and carbon dioxide each year. Equation 8 on the Theory sheet.</t>
        </r>
      </text>
    </comment>
    <comment ref="J14" authorId="0" shapeId="0" xr:uid="{00000000-0006-0000-1000-00000D000000}">
      <text>
        <r>
          <rPr>
            <sz val="8"/>
            <color indexed="81"/>
            <rFont val="Tahoma"/>
            <family val="2"/>
          </rPr>
          <t>Calculates the mass of methane formed from DDOCm decomposed. Equation 9 on the Theory sheet.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Per Svardal</author>
    <author>AEA Technology</author>
  </authors>
  <commentList>
    <comment ref="I6" authorId="0" shapeId="0" xr:uid="{00000000-0006-0000-1100-000001000000}">
      <text>
        <r>
          <rPr>
            <sz val="8"/>
            <color indexed="81"/>
            <rFont val="Tahoma"/>
            <family val="2"/>
          </rPr>
          <t>Transferred from parameter sheet</t>
        </r>
      </text>
    </comment>
    <comment ref="I7" authorId="0" shapeId="0" xr:uid="{00000000-0006-0000-1100-000002000000}">
      <text>
        <r>
          <rPr>
            <sz val="8"/>
            <color indexed="81"/>
            <rFont val="Tahoma"/>
            <family val="2"/>
          </rPr>
          <t>Transferred from parameter sheet</t>
        </r>
      </text>
    </comment>
    <comment ref="I9" authorId="0" shapeId="0" xr:uid="{00000000-0006-0000-1100-000003000000}">
      <text>
        <r>
          <rPr>
            <sz val="8"/>
            <color indexed="81"/>
            <rFont val="Tahoma"/>
            <family val="2"/>
          </rPr>
          <t xml:space="preserve">Calculates e^-k for use in columns H and I
</t>
        </r>
      </text>
    </comment>
    <comment ref="I10" authorId="0" shapeId="0" xr:uid="{00000000-0006-0000-1100-000004000000}">
      <text>
        <r>
          <rPr>
            <sz val="8"/>
            <color indexed="81"/>
            <rFont val="Tahoma"/>
            <family val="2"/>
          </rPr>
          <t>Zero delay is equivalent to average decomposition start at beginning of month 7 (half way through the first year of deposition)</t>
        </r>
      </text>
    </comment>
    <comment ref="I11" authorId="0" shapeId="0" xr:uid="{00000000-0006-0000-1100-000005000000}">
      <text>
        <r>
          <rPr>
            <sz val="8"/>
            <color indexed="81"/>
            <rFont val="Tahoma"/>
            <family val="2"/>
          </rPr>
          <t xml:space="preserve">Calculates e^-k*((13-M)/12) for use in columns F and G.
</t>
        </r>
      </text>
    </comment>
    <comment ref="C14" authorId="0" shapeId="0" xr:uid="{00000000-0006-0000-1100-000006000000}">
      <text>
        <r>
          <rPr>
            <sz val="8"/>
            <color indexed="81"/>
            <rFont val="Tahoma"/>
            <family val="2"/>
          </rPr>
          <t>Transferred from activity sheet</t>
        </r>
      </text>
    </comment>
    <comment ref="D14" authorId="1" shapeId="0" xr:uid="{00000000-0006-0000-1100-000007000000}">
      <text>
        <r>
          <rPr>
            <sz val="8"/>
            <color indexed="81"/>
            <rFont val="Tahoma"/>
            <family val="2"/>
          </rPr>
          <t>Methane correction factor from MCF sheet</t>
        </r>
        <r>
          <rPr>
            <sz val="8"/>
            <color indexed="81"/>
            <rFont val="Tahoma"/>
            <family val="2"/>
          </rPr>
          <t xml:space="preserve">
</t>
        </r>
      </text>
    </comment>
    <comment ref="E14" authorId="0" shapeId="0" xr:uid="{00000000-0006-0000-1100-000008000000}">
      <text>
        <r>
          <rPr>
            <sz val="8"/>
            <color indexed="81"/>
            <rFont val="Tahoma"/>
            <family val="2"/>
          </rPr>
          <t>Calculates the mass of DOC in the deposited material which will actually degrade in the SWDS. Equation 4 on the Theory sheet.</t>
        </r>
      </text>
    </comment>
    <comment ref="F14" authorId="0" shapeId="0" xr:uid="{00000000-0006-0000-1100-000009000000}">
      <text>
        <r>
          <rPr>
            <sz val="8"/>
            <color indexed="81"/>
            <rFont val="Tahoma"/>
            <family val="2"/>
          </rPr>
          <t>Calculates the mass of DDOC from material deposited in each year which is left in the SWDS at the end of the year. Equation 5 on the Theory sheet.</t>
        </r>
      </text>
    </comment>
    <comment ref="G14" authorId="0" shapeId="0" xr:uid="{00000000-0006-0000-1100-00000A000000}">
      <text>
        <r>
          <rPr>
            <sz val="8"/>
            <color indexed="81"/>
            <rFont val="Tahoma"/>
            <family val="2"/>
          </rPr>
          <t xml:space="preserve">Calculates the amount of DDOCm from material deposited each year, which is decomposed to methane and carbon dioxide in the deposition year. Equation 6 on the Theory sheet.
</t>
        </r>
      </text>
    </comment>
    <comment ref="H14" authorId="0" shapeId="0" xr:uid="{00000000-0006-0000-1100-00000B000000}">
      <text>
        <r>
          <rPr>
            <sz val="8"/>
            <color indexed="81"/>
            <rFont val="Tahoma"/>
            <family val="2"/>
          </rPr>
          <t>Calculates the total amount of DDOCm left not decomposed in the SWDS at the end of the year. Equation 7 on the Theory sheet.</t>
        </r>
      </text>
    </comment>
    <comment ref="I14" authorId="0" shapeId="0" xr:uid="{00000000-0006-0000-1100-00000C000000}">
      <text>
        <r>
          <rPr>
            <sz val="8"/>
            <color indexed="81"/>
            <rFont val="Tahoma"/>
            <family val="2"/>
          </rPr>
          <t>Calculates the total mass of DDOC dedomposed to methane and carbon dioxide each year. Equation 8 on the Theory sheet.</t>
        </r>
      </text>
    </comment>
    <comment ref="J14" authorId="0" shapeId="0" xr:uid="{00000000-0006-0000-1100-00000D000000}">
      <text>
        <r>
          <rPr>
            <sz val="8"/>
            <color indexed="81"/>
            <rFont val="Tahoma"/>
            <family val="2"/>
          </rPr>
          <t>Calculates the mass of methane formed from DDOCm decomposed. Equation 9 on the Theory sheet.</t>
        </r>
      </text>
    </comment>
  </commentList>
</comments>
</file>

<file path=xl/sharedStrings.xml><?xml version="1.0" encoding="utf-8"?>
<sst xmlns="http://schemas.openxmlformats.org/spreadsheetml/2006/main" count="424" uniqueCount="110">
  <si>
    <t>Background</t>
  </si>
  <si>
    <t xml:space="preserve">This workbook is intended for use by waste disposal facility operators subject to the New Zealand Emissions Trading Scheme </t>
  </si>
  <si>
    <t>It is adapted for facility use from the national greenhouse gas inventory facing IPCC first order decay model</t>
  </si>
  <si>
    <t>For further information please email ETSconsulation@mfe.govt.nz</t>
  </si>
  <si>
    <t>Scope</t>
  </si>
  <si>
    <t>This model is intended only for disposal facilities as defined in the Climate Change Response Act 2002. Disposal facility means any facility, including a landfill;</t>
  </si>
  <si>
    <t>(a) at which waste is disposed; and</t>
  </si>
  <si>
    <t>(b) at which the waste disposed includes waste from a household that is not entirely from construction, renovation, or demolition of a house; and</t>
  </si>
  <si>
    <t>(c) that operates, at least in part, as a business to dispose of waste; but</t>
  </si>
  <si>
    <t>(d) does not include a facility, or any part of a facility, at which waste is combusted for the purpose of generating electricity or industrial heat</t>
  </si>
  <si>
    <t>This model is for use by disposal facilities that do not have actual waste composition data. Please email ETSconsultation@mfe.govt.nz for a version with relevant cells unprotected if actual composition data is available.</t>
  </si>
  <si>
    <t>Disclaimer and Limitation of Liability</t>
  </si>
  <si>
    <t>This model is provided by the Ministry for the Environment ("the Ministry") to assist disposal facility operators in estimating gross methane emissions as part of the process for applying for a Unique Emissions Factor (UEF) under the New Zealand Emissions Trading Scheme.</t>
  </si>
  <si>
    <t>Important Caveats:</t>
  </si>
  <si>
    <r>
      <rPr>
        <sz val="10"/>
        <color rgb="FF000000"/>
        <rFont val="Arial"/>
      </rPr>
      <t xml:space="preserve">The model is based on the </t>
    </r>
    <r>
      <rPr>
        <b/>
        <sz val="10"/>
        <color rgb="FF000000"/>
        <rFont val="Arial"/>
      </rPr>
      <t>First-Order Decay (FOD)</t>
    </r>
    <r>
      <rPr>
        <sz val="10"/>
        <color rgb="FF000000"/>
        <rFont val="Arial"/>
      </rPr>
      <t xml:space="preserve"> method from the </t>
    </r>
    <r>
      <rPr>
        <b/>
        <sz val="10"/>
        <color rgb="FF000000"/>
        <rFont val="Arial"/>
      </rPr>
      <t>2019 Refinement of the 2006 IPCC Guidelines for National Greenhouse Gas Inventories</t>
    </r>
    <r>
      <rPr>
        <sz val="10"/>
        <color rgb="FF000000"/>
        <rFont val="Arial"/>
      </rPr>
      <t>. Users should consult the IPCC documentation for further methodological detail.</t>
    </r>
  </si>
  <si>
    <t>The composition values used in this model align with those currently established in Schedule 3 of the Climate Change Response Act 2024 (see grey box below) and do not reflect the compositional values used in preparation of the greenhouse gas inventory.</t>
  </si>
  <si>
    <t>Limitation of Liability:</t>
  </si>
  <si>
    <r>
      <rPr>
        <sz val="10"/>
        <color rgb="FF000000"/>
        <rFont val="Arial"/>
      </rPr>
      <t xml:space="preserve">This model is provided as a </t>
    </r>
    <r>
      <rPr>
        <b/>
        <sz val="10"/>
        <color rgb="FF000000"/>
        <rFont val="Arial"/>
      </rPr>
      <t>template only</t>
    </r>
    <r>
      <rPr>
        <sz val="10"/>
        <color rgb="FF000000"/>
        <rFont val="Arial"/>
      </rPr>
      <t>. Users are responsible for ensuring that all inputs, assumptions, and calculations are appropriate to their specific facility and circumstances.</t>
    </r>
  </si>
  <si>
    <r>
      <rPr>
        <sz val="10"/>
        <color rgb="FF000000"/>
        <rFont val="Arial"/>
      </rPr>
      <t xml:space="preserve">Use of this model </t>
    </r>
    <r>
      <rPr>
        <b/>
        <sz val="10"/>
        <color rgb="FF000000"/>
        <rFont val="Arial"/>
      </rPr>
      <t>does not guarantee approval</t>
    </r>
    <r>
      <rPr>
        <sz val="10"/>
        <color rgb="FF000000"/>
        <rFont val="Arial"/>
      </rPr>
      <t xml:space="preserve"> of a UEF application or acceptance of any estimates by the Environmental Protection Authority (EPA).</t>
    </r>
  </si>
  <si>
    <r>
      <rPr>
        <sz val="10"/>
        <color rgb="FF000000"/>
        <rFont val="Arial"/>
      </rPr>
      <t xml:space="preserve">The Ministry makes </t>
    </r>
    <r>
      <rPr>
        <b/>
        <sz val="10"/>
        <color rgb="FF000000"/>
        <rFont val="Arial"/>
      </rPr>
      <t>no warranties or representations</t>
    </r>
    <r>
      <rPr>
        <sz val="10"/>
        <color rgb="FF000000"/>
        <rFont val="Arial"/>
      </rPr>
      <t xml:space="preserve"> regarding the accuracy, completeness, or fitness for purpose of this model.</t>
    </r>
  </si>
  <si>
    <r>
      <rPr>
        <sz val="10"/>
        <color rgb="FF000000"/>
        <rFont val="Arial"/>
      </rPr>
      <t xml:space="preserve">By using this model, the user </t>
    </r>
    <r>
      <rPr>
        <b/>
        <sz val="10"/>
        <color rgb="FF000000"/>
        <rFont val="Arial"/>
      </rPr>
      <t>accepts full responsibility</t>
    </r>
    <r>
      <rPr>
        <sz val="10"/>
        <color rgb="FF000000"/>
        <rFont val="Arial"/>
      </rPr>
      <t xml:space="preserve"> for the accuracy of the data entered and any decisions made based on the outputs.</t>
    </r>
  </si>
  <si>
    <t>The Ministry for the Environment does not accept any responsibility or liability whatsoever whether in contract, tort, equity or otherwise for any action taken as a result of reading, or reliance placed on this model, or the Ministry for the Environment, because of any inadequacy, deficiency, flaw in or omission from the information provided in, or generated from, this model.</t>
  </si>
  <si>
    <t>Instructions</t>
  </si>
  <si>
    <t>All cells other than annual waste tonnage are locked and cannot be changed</t>
  </si>
  <si>
    <t>Retrieve this year's version of this model from https://environment.govt.nz/what-government-is-doing/areas-of-work/climate-change/ets/participating-in-the-nz-ets.</t>
  </si>
  <si>
    <t>Place annual waste tonnage figures in the Total MSW column of the Activity tab</t>
  </si>
  <si>
    <t>The G value is then found in the Gross methane emissions column of the Results tab</t>
  </si>
  <si>
    <t>Climate Change (Unique Emissions Factors) Amendment Regulations 2024 (SL 2024/202) Schedule 3 replaced – New Zealand Legislation</t>
  </si>
  <si>
    <t>Version history</t>
  </si>
  <si>
    <t>Draft internal working document</t>
  </si>
  <si>
    <t>First release Nov 2025</t>
  </si>
  <si>
    <t>DOC</t>
  </si>
  <si>
    <t>k</t>
  </si>
  <si>
    <t>DOCf</t>
  </si>
  <si>
    <t>Food</t>
  </si>
  <si>
    <t>Garden</t>
  </si>
  <si>
    <t>Nappies</t>
  </si>
  <si>
    <t>Paper</t>
  </si>
  <si>
    <t>Sludge</t>
  </si>
  <si>
    <t>Textiles</t>
  </si>
  <si>
    <t>Timber</t>
  </si>
  <si>
    <t>MCF</t>
  </si>
  <si>
    <t>Fraction of methane in developed gas</t>
  </si>
  <si>
    <t>https://www.ipcc-nggip.iges.or.jp/public/2019rf/pdf/5_Volume5/19R_V5_3_Ch03_SWDS.pdf</t>
  </si>
  <si>
    <t>Molar mass ratio CH4:C</t>
  </si>
  <si>
    <t>Process start month</t>
  </si>
  <si>
    <t>MfE staff: password for modification of this file is stored in sharepoint document ID ECM-1896812316-58173</t>
  </si>
  <si>
    <t>https://ministryforenvironment.sharepoint.com/sites/ECM-Pol-ETS/_layouts/15/DocIdRedir.aspx?ID=ECM-1896812316-58173</t>
  </si>
  <si>
    <t xml:space="preserve">MSW activity data </t>
  </si>
  <si>
    <t>Composition of waste going to solid waste disposal site</t>
  </si>
  <si>
    <t>Year</t>
  </si>
  <si>
    <t>Total MSW</t>
  </si>
  <si>
    <t>% to SWDS</t>
  </si>
  <si>
    <t>Textile</t>
  </si>
  <si>
    <t>Plastics, other inert</t>
  </si>
  <si>
    <t>Total</t>
  </si>
  <si>
    <t>Tonnes</t>
  </si>
  <si>
    <t>%</t>
  </si>
  <si>
    <t>(=100%)</t>
  </si>
  <si>
    <t>Results</t>
  </si>
  <si>
    <t>Methane generated</t>
  </si>
  <si>
    <t>Gross methane emissions</t>
  </si>
  <si>
    <t xml:space="preserve">A </t>
  </si>
  <si>
    <t>B</t>
  </si>
  <si>
    <t>C</t>
  </si>
  <si>
    <t>D</t>
  </si>
  <si>
    <t>E</t>
  </si>
  <si>
    <t>F</t>
  </si>
  <si>
    <t>G</t>
  </si>
  <si>
    <t>K</t>
  </si>
  <si>
    <t>M = K</t>
  </si>
  <si>
    <t>Methane calculation from:  Food waste</t>
  </si>
  <si>
    <t>National values</t>
  </si>
  <si>
    <t>Methane generation rate constant</t>
  </si>
  <si>
    <r>
      <t>Half-life time (t</t>
    </r>
    <r>
      <rPr>
        <vertAlign val="subscript"/>
        <sz val="10"/>
        <rFont val="Arial"/>
        <family val="2"/>
      </rPr>
      <t>1/2</t>
    </r>
    <r>
      <rPr>
        <sz val="10"/>
        <rFont val="Arial"/>
        <family val="2"/>
      </rPr>
      <t>, years</t>
    </r>
    <r>
      <rPr>
        <sz val="10"/>
        <rFont val="Arial"/>
        <family val="2"/>
      </rPr>
      <t>):</t>
    </r>
  </si>
  <si>
    <t>h = ln(2)/k</t>
  </si>
  <si>
    <t>exp1</t>
  </si>
  <si>
    <t xml:space="preserve"> exp(-k)</t>
  </si>
  <si>
    <t>Process start in deposition year. Month M</t>
  </si>
  <si>
    <t>M</t>
  </si>
  <si>
    <t>exp2</t>
  </si>
  <si>
    <t>exp(-k*((13-M)/12))</t>
  </si>
  <si>
    <t>Fraction to CH4</t>
  </si>
  <si>
    <t>Amount deposited</t>
  </si>
  <si>
    <t>Decomposable DOC (DDOCm) deposited</t>
  </si>
  <si>
    <t>DDOCm not reacted. Deposition year</t>
  </si>
  <si>
    <t>DDOCm decomposed. Deposition year</t>
  </si>
  <si>
    <t>DDOCm accumulated in SWDS end of year</t>
  </si>
  <si>
    <t>DDOCm decomposed</t>
  </si>
  <si>
    <r>
      <t>CH</t>
    </r>
    <r>
      <rPr>
        <vertAlign val="subscript"/>
        <sz val="10"/>
        <color indexed="8"/>
        <rFont val="Arial"/>
        <family val="2"/>
      </rPr>
      <t>4</t>
    </r>
    <r>
      <rPr>
        <sz val="10"/>
        <color indexed="8"/>
        <rFont val="Arial"/>
        <family val="2"/>
      </rPr>
      <t xml:space="preserve"> generated</t>
    </r>
    <r>
      <rPr>
        <sz val="10"/>
        <rFont val="Arial"/>
        <family val="2"/>
      </rPr>
      <t xml:space="preserve"> </t>
    </r>
  </si>
  <si>
    <t xml:space="preserve">W </t>
  </si>
  <si>
    <t>D = W * DOC * DOCf</t>
  </si>
  <si>
    <t>B = D * exp2</t>
  </si>
  <si>
    <t>C = D * (1- exp2)</t>
  </si>
  <si>
    <r>
      <t>H = B + (H</t>
    </r>
    <r>
      <rPr>
        <vertAlign val="subscript"/>
        <sz val="8"/>
        <rFont val="Arial"/>
        <family val="2"/>
      </rPr>
      <t>last year</t>
    </r>
    <r>
      <rPr>
        <sz val="8"/>
        <rFont val="Arial"/>
        <family val="2"/>
      </rPr>
      <t xml:space="preserve"> * exp1)</t>
    </r>
  </si>
  <si>
    <r>
      <t>E = C + H</t>
    </r>
    <r>
      <rPr>
        <vertAlign val="subscript"/>
        <sz val="8"/>
        <rFont val="Arial"/>
        <family val="2"/>
      </rPr>
      <t>last year</t>
    </r>
    <r>
      <rPr>
        <sz val="8"/>
        <rFont val="Arial"/>
        <family val="2"/>
      </rPr>
      <t xml:space="preserve"> * (1 - exp1)</t>
    </r>
  </si>
  <si>
    <t>Q = E * 16/12 * F</t>
  </si>
  <si>
    <t>fraction</t>
  </si>
  <si>
    <t>Methane calculation from:  Garden / park waste</t>
  </si>
  <si>
    <t>D = W * DOC * DOCf * MCF</t>
  </si>
  <si>
    <t>Methane calculation from:  Paper / card board</t>
  </si>
  <si>
    <t>Methane calculation from:  Timber</t>
  </si>
  <si>
    <t>Methane calculation from:  Textiles</t>
  </si>
  <si>
    <t>Methane calculation from:  Nappies</t>
  </si>
  <si>
    <t>Methane calculation from:  Sewage sludge</t>
  </si>
  <si>
    <t xml:space="preserve">Amount deposited data </t>
  </si>
  <si>
    <t>Amounts deposited in SWDS</t>
  </si>
  <si>
    <t>Wood</t>
  </si>
  <si>
    <t>Deposited MSW</t>
  </si>
  <si>
    <t>Inert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</si>
</sst>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
    <numFmt numFmtId="167" formatCode="0.0"/>
  </numFmts>
  <fonts count="23">
    <font>
      <sz val="10"/>
      <name val="Arial"/>
      <family val="2"/>
    </font>
    <font>
      <sz val="10"/>
      <name val="Arial"/>
      <family val="2"/>
    </font>
    <font>
      <b/>
      <sz val="10"/>
      <name val="Arial"/>
      <family val="2"/>
    </font>
    <font>
      <vertAlign val="subscript"/>
      <sz val="10"/>
      <name val="Arial"/>
      <family val="2"/>
    </font>
    <font>
      <b/>
      <sz val="12"/>
      <name val="Arial"/>
      <family val="2"/>
    </font>
    <font>
      <sz val="12"/>
      <name val="Arial"/>
      <family val="2"/>
    </font>
    <font>
      <sz val="8"/>
      <color indexed="81"/>
      <name val="Tahoma"/>
      <family val="2"/>
    </font>
    <font>
      <b/>
      <sz val="8"/>
      <color indexed="81"/>
      <name val="Tahoma"/>
      <family val="2"/>
    </font>
    <font>
      <b/>
      <u/>
      <sz val="12"/>
      <name val="Arial"/>
      <family val="2"/>
    </font>
    <font>
      <sz val="8"/>
      <name val="Arial"/>
      <family val="2"/>
    </font>
    <font>
      <vertAlign val="subscript"/>
      <sz val="8"/>
      <name val="Arial"/>
      <family val="2"/>
    </font>
    <font>
      <sz val="10"/>
      <color indexed="10"/>
      <name val="Arial"/>
      <family val="2"/>
    </font>
    <font>
      <sz val="8"/>
      <name val="Arial"/>
      <family val="2"/>
    </font>
    <font>
      <sz val="10"/>
      <color indexed="8"/>
      <name val="Arial"/>
      <family val="2"/>
    </font>
    <font>
      <vertAlign val="subscript"/>
      <sz val="10"/>
      <color indexed="8"/>
      <name val="Arial"/>
      <family val="2"/>
    </font>
    <font>
      <sz val="10"/>
      <color rgb="FFFF0000"/>
      <name val="Arial"/>
      <family val="2"/>
    </font>
    <font>
      <sz val="10"/>
      <color rgb="FF7030A0"/>
      <name val="Arial"/>
      <family val="2"/>
    </font>
    <font>
      <b/>
      <sz val="16"/>
      <name val="Arial"/>
      <family val="2"/>
    </font>
    <font>
      <u/>
      <sz val="10"/>
      <color theme="10"/>
      <name val="Arial"/>
      <family val="2"/>
    </font>
    <font>
      <b/>
      <sz val="13.5"/>
      <name val="Arial"/>
      <family val="2"/>
    </font>
    <font>
      <sz val="10"/>
      <color rgb="FF000000"/>
      <name val="Arial"/>
    </font>
    <font>
      <b/>
      <sz val="10"/>
      <color rgb="FF000000"/>
      <name val="Arial"/>
    </font>
    <font>
      <sz val="10"/>
      <color rgb="FF000000"/>
      <name val="Arial"/>
      <family val="2"/>
    </font>
  </fonts>
  <fills count="10">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13"/>
        <bgColor indexed="64"/>
      </patternFill>
    </fill>
    <fill>
      <patternFill patternType="solid">
        <fgColor indexed="41"/>
        <bgColor indexed="64"/>
      </patternFill>
    </fill>
    <fill>
      <patternFill patternType="solid">
        <fgColor indexed="26"/>
        <bgColor indexed="64"/>
      </patternFill>
    </fill>
    <fill>
      <patternFill patternType="solid">
        <fgColor indexed="15"/>
        <bgColor indexed="64"/>
      </patternFill>
    </fill>
    <fill>
      <patternFill patternType="solid">
        <fgColor indexed="43"/>
        <bgColor indexed="64"/>
      </patternFill>
    </fill>
    <fill>
      <patternFill patternType="solid">
        <fgColor theme="0"/>
        <bgColor indexed="64"/>
      </patternFill>
    </fill>
  </fills>
  <borders count="56">
    <border>
      <left/>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s>
  <cellStyleXfs count="3">
    <xf numFmtId="0" fontId="0" fillId="0" borderId="0" applyBorder="0"/>
    <xf numFmtId="9" fontId="1" fillId="0" borderId="0" applyFont="0" applyFill="0" applyBorder="0" applyAlignment="0" applyProtection="0"/>
    <xf numFmtId="0" fontId="18" fillId="0" borderId="0" applyNumberFormat="0" applyFill="0" applyBorder="0" applyAlignment="0" applyProtection="0"/>
  </cellStyleXfs>
  <cellXfs count="196">
    <xf numFmtId="0" fontId="0" fillId="0" borderId="0" xfId="0"/>
    <xf numFmtId="0" fontId="2" fillId="0" borderId="0" xfId="0" applyFont="1" applyAlignment="1">
      <alignment wrapText="1"/>
    </xf>
    <xf numFmtId="0" fontId="0" fillId="0" borderId="0" xfId="0" applyAlignment="1">
      <alignment wrapText="1"/>
    </xf>
    <xf numFmtId="0" fontId="4" fillId="0" borderId="0" xfId="0" applyFont="1"/>
    <xf numFmtId="0" fontId="0" fillId="0" borderId="0" xfId="0" applyBorder="1"/>
    <xf numFmtId="0" fontId="0" fillId="0" borderId="2" xfId="0" applyBorder="1"/>
    <xf numFmtId="0" fontId="0" fillId="2" borderId="4" xfId="0" applyFill="1" applyBorder="1" applyAlignment="1">
      <alignment horizontal="center" wrapText="1"/>
    </xf>
    <xf numFmtId="0" fontId="0" fillId="2" borderId="5" xfId="0" applyFill="1" applyBorder="1" applyAlignment="1">
      <alignment horizontal="center" wrapText="1"/>
    </xf>
    <xf numFmtId="0" fontId="0" fillId="0" borderId="6" xfId="0" applyBorder="1"/>
    <xf numFmtId="0" fontId="0" fillId="0" borderId="7" xfId="0" applyBorder="1"/>
    <xf numFmtId="0" fontId="0" fillId="0" borderId="8" xfId="0" applyBorder="1"/>
    <xf numFmtId="0" fontId="0" fillId="2" borderId="11" xfId="0" applyFill="1" applyBorder="1" applyAlignment="1">
      <alignment horizontal="center" wrapText="1"/>
    </xf>
    <xf numFmtId="0" fontId="0" fillId="2" borderId="16" xfId="0" applyFill="1" applyBorder="1" applyAlignment="1">
      <alignment horizontal="center" wrapText="1"/>
    </xf>
    <xf numFmtId="0" fontId="2" fillId="2" borderId="17" xfId="0" applyFont="1" applyFill="1" applyBorder="1" applyAlignment="1">
      <alignment horizontal="center" wrapText="1"/>
    </xf>
    <xf numFmtId="0" fontId="2" fillId="2" borderId="18" xfId="0" applyFont="1" applyFill="1" applyBorder="1" applyAlignment="1">
      <alignment horizontal="center" wrapText="1"/>
    </xf>
    <xf numFmtId="0" fontId="0" fillId="2" borderId="7" xfId="0" applyFill="1" applyBorder="1" applyAlignment="1">
      <alignment horizontal="center" wrapText="1"/>
    </xf>
    <xf numFmtId="0" fontId="2" fillId="2" borderId="19" xfId="0" applyFont="1" applyFill="1" applyBorder="1" applyAlignment="1">
      <alignment horizontal="center" wrapText="1"/>
    </xf>
    <xf numFmtId="0" fontId="2" fillId="2" borderId="20" xfId="0" applyFont="1" applyFill="1" applyBorder="1" applyAlignment="1">
      <alignment horizontal="center" wrapText="1"/>
    </xf>
    <xf numFmtId="0" fontId="0" fillId="2" borderId="12" xfId="0" applyFill="1" applyBorder="1" applyAlignment="1">
      <alignment horizontal="center" wrapText="1"/>
    </xf>
    <xf numFmtId="0" fontId="0" fillId="0" borderId="0" xfId="0" applyAlignment="1">
      <alignment horizontal="center" wrapText="1"/>
    </xf>
    <xf numFmtId="0" fontId="2" fillId="0" borderId="0" xfId="0" applyFont="1" applyAlignment="1">
      <alignment horizontal="center" wrapText="1"/>
    </xf>
    <xf numFmtId="0" fontId="2" fillId="2" borderId="21" xfId="0" applyFont="1" applyFill="1" applyBorder="1" applyAlignment="1">
      <alignment horizontal="center" wrapText="1"/>
    </xf>
    <xf numFmtId="0" fontId="4" fillId="0" borderId="0" xfId="0" applyFont="1" applyBorder="1"/>
    <xf numFmtId="0" fontId="8" fillId="0" borderId="0" xfId="0" applyFont="1"/>
    <xf numFmtId="3" fontId="0" fillId="0" borderId="0" xfId="0" applyNumberFormat="1" applyBorder="1"/>
    <xf numFmtId="2" fontId="0" fillId="0" borderId="1" xfId="0" applyNumberFormat="1" applyBorder="1" applyAlignment="1">
      <alignment horizontal="center"/>
    </xf>
    <xf numFmtId="0" fontId="0" fillId="0" borderId="0" xfId="0" applyBorder="1" applyAlignment="1">
      <alignment horizontal="left"/>
    </xf>
    <xf numFmtId="0" fontId="0" fillId="2" borderId="28" xfId="0" applyFill="1" applyBorder="1" applyAlignment="1">
      <alignment horizontal="center" wrapText="1"/>
    </xf>
    <xf numFmtId="0" fontId="0" fillId="2" borderId="17" xfId="0" applyFill="1" applyBorder="1" applyAlignment="1">
      <alignment horizontal="center" wrapText="1"/>
    </xf>
    <xf numFmtId="2" fontId="0" fillId="2" borderId="17" xfId="0" applyNumberFormat="1" applyFill="1" applyBorder="1" applyAlignment="1">
      <alignment horizontal="center" wrapText="1"/>
    </xf>
    <xf numFmtId="3" fontId="0" fillId="2" borderId="17" xfId="0" applyNumberFormat="1" applyFill="1" applyBorder="1" applyAlignment="1">
      <alignment horizontal="center" wrapText="1"/>
    </xf>
    <xf numFmtId="2" fontId="0" fillId="2" borderId="5" xfId="0" applyNumberFormat="1" applyFill="1" applyBorder="1" applyAlignment="1">
      <alignment horizontal="center" wrapText="1"/>
    </xf>
    <xf numFmtId="0" fontId="0" fillId="0" borderId="9" xfId="0" applyBorder="1"/>
    <xf numFmtId="2" fontId="0" fillId="0" borderId="9" xfId="0" applyNumberFormat="1" applyBorder="1"/>
    <xf numFmtId="3" fontId="0" fillId="0" borderId="9" xfId="0" applyNumberFormat="1" applyBorder="1"/>
    <xf numFmtId="3" fontId="0" fillId="0" borderId="14" xfId="0" applyNumberFormat="1" applyBorder="1"/>
    <xf numFmtId="3" fontId="0" fillId="0" borderId="17" xfId="0" applyNumberFormat="1" applyBorder="1"/>
    <xf numFmtId="3" fontId="0" fillId="0" borderId="27" xfId="0" applyNumberFormat="1" applyBorder="1"/>
    <xf numFmtId="3" fontId="0" fillId="0" borderId="5" xfId="0" applyNumberFormat="1" applyBorder="1"/>
    <xf numFmtId="0" fontId="0" fillId="2" borderId="30" xfId="0" applyFill="1" applyBorder="1" applyAlignment="1">
      <alignment horizontal="center" wrapText="1"/>
    </xf>
    <xf numFmtId="0" fontId="0" fillId="5" borderId="31" xfId="0" applyFill="1" applyBorder="1"/>
    <xf numFmtId="0" fontId="0" fillId="3" borderId="18" xfId="0" applyFill="1" applyBorder="1"/>
    <xf numFmtId="0" fontId="0" fillId="3" borderId="8" xfId="0" applyFill="1" applyBorder="1"/>
    <xf numFmtId="0" fontId="0" fillId="3" borderId="34" xfId="0" applyFill="1" applyBorder="1"/>
    <xf numFmtId="3" fontId="0" fillId="0" borderId="28" xfId="0" applyNumberFormat="1" applyBorder="1"/>
    <xf numFmtId="3" fontId="0" fillId="0" borderId="26" xfId="0" applyNumberFormat="1" applyBorder="1"/>
    <xf numFmtId="3" fontId="0" fillId="0" borderId="4" xfId="0" applyNumberFormat="1" applyBorder="1"/>
    <xf numFmtId="0" fontId="9" fillId="2" borderId="6" xfId="0" applyFont="1" applyFill="1" applyBorder="1" applyAlignment="1">
      <alignment horizontal="center" wrapText="1"/>
    </xf>
    <xf numFmtId="0" fontId="9" fillId="2" borderId="9" xfId="0" applyFont="1" applyFill="1" applyBorder="1" applyAlignment="1">
      <alignment horizontal="center" wrapText="1"/>
    </xf>
    <xf numFmtId="2" fontId="9" fillId="2" borderId="9" xfId="0" applyNumberFormat="1" applyFont="1" applyFill="1" applyBorder="1" applyAlignment="1">
      <alignment horizontal="center" wrapText="1"/>
    </xf>
    <xf numFmtId="3" fontId="9" fillId="2" borderId="9" xfId="0" applyNumberFormat="1" applyFont="1" applyFill="1" applyBorder="1" applyAlignment="1">
      <alignment horizontal="center" wrapText="1"/>
    </xf>
    <xf numFmtId="3" fontId="9" fillId="2" borderId="14" xfId="0" applyNumberFormat="1" applyFont="1" applyFill="1" applyBorder="1" applyAlignment="1">
      <alignment horizontal="center" wrapText="1"/>
    </xf>
    <xf numFmtId="0" fontId="0" fillId="2" borderId="18" xfId="0" applyFill="1" applyBorder="1" applyAlignment="1">
      <alignment horizontal="left"/>
    </xf>
    <xf numFmtId="0" fontId="0" fillId="2" borderId="35" xfId="0" applyFill="1" applyBorder="1" applyAlignment="1">
      <alignment horizontal="left"/>
    </xf>
    <xf numFmtId="0" fontId="0" fillId="2" borderId="2" xfId="0" applyFill="1" applyBorder="1" applyAlignment="1">
      <alignment horizontal="left"/>
    </xf>
    <xf numFmtId="0" fontId="0" fillId="2" borderId="36" xfId="0" applyFill="1" applyBorder="1" applyAlignment="1">
      <alignment horizontal="left"/>
    </xf>
    <xf numFmtId="0" fontId="0" fillId="2" borderId="37" xfId="0" applyFill="1" applyBorder="1" applyAlignment="1">
      <alignment horizontal="left"/>
    </xf>
    <xf numFmtId="0" fontId="0" fillId="2" borderId="19" xfId="0" applyFill="1" applyBorder="1" applyAlignment="1">
      <alignment horizontal="left"/>
    </xf>
    <xf numFmtId="165" fontId="0" fillId="0" borderId="3" xfId="0" applyNumberFormat="1" applyBorder="1" applyAlignment="1">
      <alignment horizontal="center"/>
    </xf>
    <xf numFmtId="3" fontId="0" fillId="2" borderId="22" xfId="0" applyNumberFormat="1" applyFill="1" applyBorder="1" applyAlignment="1">
      <alignment horizontal="center" wrapText="1"/>
    </xf>
    <xf numFmtId="0" fontId="0" fillId="2" borderId="38" xfId="0" applyFill="1" applyBorder="1" applyAlignment="1">
      <alignment horizontal="left"/>
    </xf>
    <xf numFmtId="0" fontId="0" fillId="2" borderId="39" xfId="0" applyFill="1" applyBorder="1" applyAlignment="1">
      <alignment horizontal="left"/>
    </xf>
    <xf numFmtId="0" fontId="0" fillId="2" borderId="15" xfId="0" applyFill="1" applyBorder="1" applyAlignment="1">
      <alignment horizontal="left"/>
    </xf>
    <xf numFmtId="165" fontId="0" fillId="0" borderId="22" xfId="0" applyNumberFormat="1" applyBorder="1" applyAlignment="1">
      <alignment horizontal="center"/>
    </xf>
    <xf numFmtId="0" fontId="9" fillId="2" borderId="40" xfId="0" applyFont="1" applyFill="1" applyBorder="1" applyAlignment="1">
      <alignment horizontal="left"/>
    </xf>
    <xf numFmtId="0" fontId="9" fillId="2" borderId="41" xfId="0" applyFont="1" applyFill="1" applyBorder="1" applyAlignment="1">
      <alignment horizontal="left"/>
    </xf>
    <xf numFmtId="0" fontId="9" fillId="2" borderId="31" xfId="0" applyFont="1" applyFill="1" applyBorder="1" applyAlignment="1">
      <alignment horizontal="left"/>
    </xf>
    <xf numFmtId="0" fontId="2" fillId="2" borderId="28" xfId="0" applyFont="1" applyFill="1" applyBorder="1" applyAlignment="1">
      <alignment horizontal="center" wrapText="1"/>
    </xf>
    <xf numFmtId="3" fontId="0" fillId="0" borderId="43" xfId="0" applyNumberFormat="1" applyBorder="1"/>
    <xf numFmtId="3" fontId="0" fillId="0" borderId="25" xfId="0" applyNumberFormat="1" applyBorder="1"/>
    <xf numFmtId="0" fontId="11" fillId="0" borderId="0" xfId="0" applyFont="1"/>
    <xf numFmtId="0" fontId="0" fillId="0" borderId="25" xfId="0" applyBorder="1"/>
    <xf numFmtId="0" fontId="0" fillId="6" borderId="0" xfId="0" applyFill="1" applyBorder="1"/>
    <xf numFmtId="0" fontId="0" fillId="6" borderId="0" xfId="0" applyFill="1"/>
    <xf numFmtId="0" fontId="2" fillId="6" borderId="0" xfId="0" applyFont="1" applyFill="1" applyAlignment="1">
      <alignment wrapText="1"/>
    </xf>
    <xf numFmtId="0" fontId="9" fillId="6" borderId="0" xfId="0" applyFont="1" applyFill="1" applyAlignment="1">
      <alignment wrapText="1"/>
    </xf>
    <xf numFmtId="0" fontId="0" fillId="6" borderId="0" xfId="0" applyFill="1" applyAlignment="1">
      <alignment wrapText="1"/>
    </xf>
    <xf numFmtId="3" fontId="0" fillId="0" borderId="0" xfId="0" applyNumberFormat="1" applyBorder="1" applyAlignment="1">
      <alignment wrapText="1"/>
    </xf>
    <xf numFmtId="0" fontId="0" fillId="2" borderId="44" xfId="0" applyFill="1" applyBorder="1" applyAlignment="1">
      <alignment horizontal="left"/>
    </xf>
    <xf numFmtId="0" fontId="0" fillId="2" borderId="48" xfId="0" applyFill="1" applyBorder="1" applyAlignment="1">
      <alignment horizontal="left"/>
    </xf>
    <xf numFmtId="0" fontId="0" fillId="2" borderId="49" xfId="0" applyFill="1" applyBorder="1" applyAlignment="1">
      <alignment horizontal="left"/>
    </xf>
    <xf numFmtId="0" fontId="9" fillId="2" borderId="50" xfId="0" applyFont="1" applyFill="1" applyBorder="1" applyAlignment="1">
      <alignment horizontal="left"/>
    </xf>
    <xf numFmtId="2" fontId="0" fillId="0" borderId="30" xfId="0" applyNumberFormat="1" applyBorder="1" applyAlignment="1">
      <alignment horizontal="center"/>
    </xf>
    <xf numFmtId="2" fontId="0" fillId="0" borderId="0" xfId="0" applyNumberFormat="1" applyBorder="1"/>
    <xf numFmtId="0" fontId="8" fillId="0" borderId="0" xfId="0" applyFont="1" applyBorder="1"/>
    <xf numFmtId="0" fontId="5" fillId="0" borderId="0" xfId="0" applyFont="1" applyBorder="1"/>
    <xf numFmtId="2" fontId="5" fillId="0" borderId="0" xfId="0" applyNumberFormat="1" applyFont="1" applyBorder="1"/>
    <xf numFmtId="3" fontId="5" fillId="0" borderId="0" xfId="0" applyNumberFormat="1" applyFont="1" applyBorder="1"/>
    <xf numFmtId="0" fontId="2" fillId="0" borderId="0" xfId="0" applyFont="1" applyBorder="1"/>
    <xf numFmtId="2" fontId="2" fillId="0" borderId="0" xfId="0" applyNumberFormat="1" applyFont="1" applyBorder="1"/>
    <xf numFmtId="3" fontId="2" fillId="0" borderId="0" xfId="0" applyNumberFormat="1" applyFont="1" applyBorder="1"/>
    <xf numFmtId="0" fontId="2" fillId="0" borderId="0" xfId="0" applyFont="1" applyBorder="1" applyAlignment="1">
      <alignment wrapText="1"/>
    </xf>
    <xf numFmtId="0" fontId="0" fillId="0" borderId="0" xfId="0" applyBorder="1" applyAlignment="1">
      <alignment wrapText="1"/>
    </xf>
    <xf numFmtId="2" fontId="0" fillId="0" borderId="0" xfId="0" applyNumberFormat="1" applyBorder="1" applyAlignment="1">
      <alignment wrapText="1"/>
    </xf>
    <xf numFmtId="0" fontId="9" fillId="0" borderId="0" xfId="0" applyFont="1" applyBorder="1"/>
    <xf numFmtId="3" fontId="13" fillId="2" borderId="29" xfId="0" applyNumberFormat="1" applyFont="1" applyFill="1" applyBorder="1" applyAlignment="1">
      <alignment horizontal="center" wrapText="1"/>
    </xf>
    <xf numFmtId="0" fontId="0" fillId="2" borderId="8" xfId="0" applyFill="1" applyBorder="1" applyAlignment="1">
      <alignment horizontal="left"/>
    </xf>
    <xf numFmtId="0" fontId="0" fillId="2" borderId="51" xfId="0" applyFill="1" applyBorder="1" applyAlignment="1">
      <alignment horizontal="left"/>
    </xf>
    <xf numFmtId="0" fontId="0" fillId="2" borderId="47" xfId="0" applyFill="1" applyBorder="1" applyAlignment="1">
      <alignment horizontal="left"/>
    </xf>
    <xf numFmtId="0" fontId="9" fillId="2" borderId="46" xfId="0" applyFont="1" applyFill="1" applyBorder="1" applyAlignment="1">
      <alignment horizontal="left"/>
    </xf>
    <xf numFmtId="0" fontId="0" fillId="2" borderId="7" xfId="0" applyFill="1" applyBorder="1" applyAlignment="1">
      <alignment horizontal="left"/>
    </xf>
    <xf numFmtId="0" fontId="0" fillId="2" borderId="52" xfId="0" applyFill="1" applyBorder="1" applyAlignment="1">
      <alignment horizontal="left"/>
    </xf>
    <xf numFmtId="0" fontId="0" fillId="2" borderId="16" xfId="0" applyFill="1" applyBorder="1" applyAlignment="1">
      <alignment horizontal="left"/>
    </xf>
    <xf numFmtId="0" fontId="9" fillId="2" borderId="53" xfId="0" applyFont="1" applyFill="1" applyBorder="1" applyAlignment="1">
      <alignment horizontal="left"/>
    </xf>
    <xf numFmtId="164" fontId="0" fillId="0" borderId="1" xfId="0" applyNumberFormat="1" applyBorder="1" applyAlignment="1">
      <alignment horizontal="center"/>
    </xf>
    <xf numFmtId="2" fontId="0" fillId="0" borderId="12" xfId="0" applyNumberFormat="1" applyBorder="1" applyAlignment="1">
      <alignment horizontal="center"/>
    </xf>
    <xf numFmtId="2" fontId="2" fillId="0" borderId="0" xfId="0" applyNumberFormat="1" applyFont="1" applyBorder="1" applyProtection="1">
      <protection locked="0"/>
    </xf>
    <xf numFmtId="0" fontId="1" fillId="0" borderId="45" xfId="0" applyFont="1" applyBorder="1" applyAlignment="1">
      <alignment horizontal="center"/>
    </xf>
    <xf numFmtId="3" fontId="0" fillId="0" borderId="0" xfId="0" applyNumberFormat="1"/>
    <xf numFmtId="3" fontId="0" fillId="6" borderId="0" xfId="0" applyNumberFormat="1" applyFill="1"/>
    <xf numFmtId="3" fontId="0" fillId="6" borderId="0" xfId="0" applyNumberFormat="1" applyFill="1" applyBorder="1"/>
    <xf numFmtId="3" fontId="4" fillId="6" borderId="0" xfId="0" applyNumberFormat="1" applyFont="1" applyFill="1"/>
    <xf numFmtId="3" fontId="11" fillId="6" borderId="0" xfId="0" applyNumberFormat="1" applyFont="1" applyFill="1"/>
    <xf numFmtId="3" fontId="0" fillId="3" borderId="0" xfId="0" applyNumberFormat="1" applyFill="1" applyBorder="1"/>
    <xf numFmtId="3" fontId="2" fillId="2" borderId="18" xfId="0" applyNumberFormat="1" applyFont="1" applyFill="1" applyBorder="1" applyAlignment="1">
      <alignment horizontal="center" wrapText="1"/>
    </xf>
    <xf numFmtId="3" fontId="2" fillId="2" borderId="28" xfId="0" applyNumberFormat="1" applyFont="1" applyFill="1" applyBorder="1" applyAlignment="1">
      <alignment horizontal="center" wrapText="1"/>
    </xf>
    <xf numFmtId="3" fontId="2" fillId="2" borderId="17" xfId="0" applyNumberFormat="1" applyFont="1" applyFill="1" applyBorder="1" applyAlignment="1">
      <alignment horizontal="center" wrapText="1"/>
    </xf>
    <xf numFmtId="3" fontId="2" fillId="2" borderId="20" xfId="0" applyNumberFormat="1" applyFont="1" applyFill="1" applyBorder="1" applyAlignment="1">
      <alignment horizontal="center" wrapText="1"/>
    </xf>
    <xf numFmtId="3" fontId="2" fillId="3" borderId="0" xfId="0" applyNumberFormat="1" applyFont="1" applyFill="1" applyBorder="1" applyAlignment="1">
      <alignment horizontal="center" wrapText="1"/>
    </xf>
    <xf numFmtId="3" fontId="2" fillId="7" borderId="22" xfId="0" applyNumberFormat="1" applyFont="1" applyFill="1" applyBorder="1" applyAlignment="1">
      <alignment horizontal="center" wrapText="1"/>
    </xf>
    <xf numFmtId="3" fontId="9" fillId="2" borderId="42" xfId="0" applyNumberFormat="1" applyFont="1" applyFill="1" applyBorder="1" applyAlignment="1">
      <alignment horizontal="center" wrapText="1"/>
    </xf>
    <xf numFmtId="3" fontId="9" fillId="2" borderId="6" xfId="0" applyNumberFormat="1" applyFont="1" applyFill="1" applyBorder="1" applyAlignment="1">
      <alignment horizontal="center" wrapText="1"/>
    </xf>
    <xf numFmtId="3" fontId="9" fillId="3" borderId="0" xfId="0" applyNumberFormat="1" applyFont="1" applyFill="1" applyBorder="1" applyAlignment="1">
      <alignment horizontal="center" wrapText="1"/>
    </xf>
    <xf numFmtId="3" fontId="9" fillId="7" borderId="22" xfId="0" applyNumberFormat="1" applyFont="1" applyFill="1" applyBorder="1" applyAlignment="1">
      <alignment horizontal="center" wrapText="1"/>
    </xf>
    <xf numFmtId="3" fontId="0" fillId="2" borderId="7" xfId="0" applyNumberFormat="1" applyFill="1" applyBorder="1" applyAlignment="1">
      <alignment horizontal="center" wrapText="1"/>
    </xf>
    <xf numFmtId="3" fontId="0" fillId="2" borderId="4" xfId="0" applyNumberFormat="1" applyFill="1" applyBorder="1" applyAlignment="1">
      <alignment horizontal="center" wrapText="1"/>
    </xf>
    <xf numFmtId="3" fontId="0" fillId="3" borderId="0" xfId="0" applyNumberFormat="1" applyFill="1" applyBorder="1" applyAlignment="1">
      <alignment horizontal="center" wrapText="1"/>
    </xf>
    <xf numFmtId="3" fontId="0" fillId="7" borderId="22" xfId="0" applyNumberFormat="1" applyFill="1" applyBorder="1" applyAlignment="1">
      <alignment horizontal="center" wrapText="1"/>
    </xf>
    <xf numFmtId="3" fontId="0" fillId="0" borderId="32" xfId="0" applyNumberFormat="1" applyBorder="1" applyAlignment="1">
      <alignment wrapText="1"/>
    </xf>
    <xf numFmtId="3" fontId="0" fillId="0" borderId="23" xfId="0" applyNumberFormat="1" applyBorder="1" applyAlignment="1">
      <alignment wrapText="1"/>
    </xf>
    <xf numFmtId="3" fontId="0" fillId="0" borderId="25" xfId="0" applyNumberFormat="1" applyBorder="1" applyAlignment="1">
      <alignment wrapText="1"/>
    </xf>
    <xf numFmtId="3" fontId="0" fillId="0" borderId="22" xfId="0" applyNumberFormat="1" applyBorder="1" applyAlignment="1">
      <alignment wrapText="1"/>
    </xf>
    <xf numFmtId="3" fontId="0" fillId="3" borderId="0" xfId="0" applyNumberFormat="1" applyFill="1" applyBorder="1" applyAlignment="1">
      <alignment wrapText="1"/>
    </xf>
    <xf numFmtId="3" fontId="0" fillId="0" borderId="13" xfId="0" applyNumberFormat="1" applyBorder="1" applyAlignment="1">
      <alignment wrapText="1"/>
    </xf>
    <xf numFmtId="3" fontId="0" fillId="0" borderId="20" xfId="0" applyNumberFormat="1" applyBorder="1"/>
    <xf numFmtId="9" fontId="0" fillId="4" borderId="51" xfId="1" applyFont="1" applyFill="1" applyBorder="1" applyProtection="1">
      <protection locked="0"/>
    </xf>
    <xf numFmtId="0" fontId="0" fillId="8" borderId="20" xfId="0" applyFill="1" applyBorder="1"/>
    <xf numFmtId="0" fontId="0" fillId="3" borderId="20" xfId="0" applyFill="1" applyBorder="1"/>
    <xf numFmtId="0" fontId="0" fillId="3" borderId="3" xfId="0" applyFill="1" applyBorder="1"/>
    <xf numFmtId="0" fontId="0" fillId="3" borderId="24" xfId="0" applyFill="1" applyBorder="1"/>
    <xf numFmtId="3" fontId="0" fillId="0" borderId="47" xfId="0" applyNumberFormat="1" applyBorder="1"/>
    <xf numFmtId="1" fontId="0" fillId="0" borderId="20" xfId="0" applyNumberFormat="1" applyBorder="1" applyProtection="1">
      <protection locked="0"/>
    </xf>
    <xf numFmtId="1" fontId="0" fillId="0" borderId="1" xfId="0" applyNumberFormat="1" applyBorder="1"/>
    <xf numFmtId="1" fontId="0" fillId="0" borderId="12" xfId="0" applyNumberFormat="1" applyBorder="1"/>
    <xf numFmtId="3" fontId="2" fillId="2" borderId="21" xfId="0" applyNumberFormat="1" applyFont="1" applyFill="1" applyBorder="1" applyAlignment="1">
      <alignment horizontal="center" wrapText="1"/>
    </xf>
    <xf numFmtId="3" fontId="9" fillId="2" borderId="54" xfId="0" applyNumberFormat="1" applyFont="1" applyFill="1" applyBorder="1" applyAlignment="1">
      <alignment horizontal="center" wrapText="1"/>
    </xf>
    <xf numFmtId="3" fontId="0" fillId="0" borderId="55" xfId="0" applyNumberFormat="1" applyBorder="1" applyAlignment="1">
      <alignment wrapText="1"/>
    </xf>
    <xf numFmtId="3" fontId="0" fillId="0" borderId="21" xfId="0" applyNumberFormat="1" applyBorder="1"/>
    <xf numFmtId="3" fontId="9" fillId="2" borderId="1" xfId="0" applyNumberFormat="1" applyFont="1" applyFill="1" applyBorder="1" applyAlignment="1">
      <alignment horizontal="center" wrapText="1"/>
    </xf>
    <xf numFmtId="3" fontId="2" fillId="2" borderId="51" xfId="0" applyNumberFormat="1" applyFont="1" applyFill="1" applyBorder="1" applyAlignment="1">
      <alignment horizontal="center" wrapText="1"/>
    </xf>
    <xf numFmtId="3" fontId="9" fillId="2" borderId="0" xfId="0" applyNumberFormat="1" applyFont="1" applyFill="1" applyBorder="1" applyAlignment="1">
      <alignment horizontal="center" wrapText="1"/>
    </xf>
    <xf numFmtId="3" fontId="0" fillId="0" borderId="33" xfId="0" applyNumberFormat="1" applyBorder="1" applyAlignment="1">
      <alignment wrapText="1"/>
    </xf>
    <xf numFmtId="3" fontId="0" fillId="0" borderId="40" xfId="0" applyNumberFormat="1" applyBorder="1"/>
    <xf numFmtId="0" fontId="15" fillId="0" borderId="0" xfId="0" applyFont="1" applyBorder="1"/>
    <xf numFmtId="165" fontId="16" fillId="0" borderId="12" xfId="0" applyNumberFormat="1" applyFont="1" applyBorder="1" applyAlignment="1">
      <alignment horizontal="center"/>
    </xf>
    <xf numFmtId="0" fontId="16" fillId="0" borderId="0" xfId="0" applyFont="1" applyBorder="1"/>
    <xf numFmtId="0" fontId="2" fillId="6" borderId="0" xfId="0" applyFont="1" applyFill="1"/>
    <xf numFmtId="0" fontId="9" fillId="6" borderId="0" xfId="0" applyFont="1" applyFill="1"/>
    <xf numFmtId="167" fontId="0" fillId="0" borderId="0" xfId="0" applyNumberFormat="1"/>
    <xf numFmtId="0" fontId="17" fillId="0" borderId="0" xfId="0" applyFont="1"/>
    <xf numFmtId="0" fontId="18" fillId="0" borderId="0" xfId="2"/>
    <xf numFmtId="2" fontId="0" fillId="9" borderId="17" xfId="0" applyNumberFormat="1" applyFill="1" applyBorder="1" applyProtection="1">
      <protection locked="0"/>
    </xf>
    <xf numFmtId="2" fontId="0" fillId="9" borderId="19" xfId="0" applyNumberFormat="1" applyFill="1" applyBorder="1" applyProtection="1">
      <protection locked="0"/>
    </xf>
    <xf numFmtId="4" fontId="0" fillId="0" borderId="5" xfId="0" applyNumberFormat="1" applyBorder="1"/>
    <xf numFmtId="4" fontId="0" fillId="0" borderId="29" xfId="0" applyNumberFormat="1" applyBorder="1"/>
    <xf numFmtId="4" fontId="0" fillId="0" borderId="17" xfId="0" applyNumberFormat="1" applyBorder="1"/>
    <xf numFmtId="4" fontId="0" fillId="0" borderId="27" xfId="0" applyNumberFormat="1" applyBorder="1"/>
    <xf numFmtId="0" fontId="0" fillId="8" borderId="20" xfId="0" applyFill="1" applyBorder="1" applyProtection="1">
      <protection locked="0"/>
    </xf>
    <xf numFmtId="4" fontId="0" fillId="8" borderId="20" xfId="0" applyNumberFormat="1" applyFill="1" applyBorder="1" applyProtection="1">
      <protection locked="0"/>
    </xf>
    <xf numFmtId="164" fontId="0" fillId="7" borderId="20" xfId="0" applyNumberFormat="1" applyFill="1" applyBorder="1"/>
    <xf numFmtId="0" fontId="19" fillId="0" borderId="0" xfId="0" applyFont="1"/>
    <xf numFmtId="0" fontId="2" fillId="0" borderId="0" xfId="0" applyFont="1"/>
    <xf numFmtId="0" fontId="0" fillId="0" borderId="0" xfId="0" applyAlignment="1">
      <alignment horizontal="left" vertical="center" indent="1"/>
    </xf>
    <xf numFmtId="0" fontId="20" fillId="0" borderId="0" xfId="0" applyFont="1" applyAlignment="1">
      <alignment horizontal="left" vertical="center" indent="1"/>
    </xf>
    <xf numFmtId="0" fontId="22" fillId="0" borderId="0" xfId="0" applyFont="1"/>
    <xf numFmtId="3" fontId="0" fillId="8" borderId="28" xfId="0" applyNumberFormat="1" applyFill="1" applyBorder="1"/>
    <xf numFmtId="3" fontId="0" fillId="8" borderId="17" xfId="0" applyNumberFormat="1" applyFill="1" applyBorder="1"/>
    <xf numFmtId="3" fontId="0" fillId="8" borderId="10" xfId="0" applyNumberFormat="1" applyFill="1" applyBorder="1"/>
    <xf numFmtId="3" fontId="0" fillId="8" borderId="26" xfId="0" applyNumberFormat="1" applyFill="1" applyBorder="1"/>
    <xf numFmtId="3" fontId="0" fillId="8" borderId="27" xfId="0" applyNumberFormat="1" applyFill="1" applyBorder="1"/>
    <xf numFmtId="3" fontId="0" fillId="8" borderId="54" xfId="0" applyNumberFormat="1" applyFill="1" applyBorder="1"/>
    <xf numFmtId="3" fontId="0" fillId="8" borderId="4" xfId="0" applyNumberFormat="1" applyFill="1" applyBorder="1"/>
    <xf numFmtId="3" fontId="0" fillId="8" borderId="5" xfId="0" applyNumberFormat="1" applyFill="1" applyBorder="1"/>
    <xf numFmtId="3" fontId="0" fillId="8" borderId="11" xfId="0" applyNumberFormat="1" applyFill="1" applyBorder="1"/>
    <xf numFmtId="166" fontId="0" fillId="4" borderId="8" xfId="1" applyNumberFormat="1" applyFont="1" applyFill="1" applyBorder="1" applyProtection="1"/>
    <xf numFmtId="166" fontId="0" fillId="0" borderId="20" xfId="1" applyNumberFormat="1" applyFont="1" applyBorder="1" applyProtection="1"/>
    <xf numFmtId="166" fontId="0" fillId="0" borderId="1" xfId="1" applyNumberFormat="1" applyFont="1" applyBorder="1" applyProtection="1"/>
    <xf numFmtId="166" fontId="0" fillId="0" borderId="12" xfId="1" applyNumberFormat="1" applyFont="1" applyBorder="1" applyProtection="1"/>
    <xf numFmtId="0" fontId="0" fillId="0" borderId="0" xfId="0" applyAlignment="1">
      <alignment horizontal="right"/>
    </xf>
    <xf numFmtId="0" fontId="2" fillId="5" borderId="38" xfId="0" applyFont="1" applyFill="1" applyBorder="1" applyAlignment="1">
      <alignment horizontal="center"/>
    </xf>
    <xf numFmtId="0" fontId="2" fillId="5" borderId="39" xfId="0" applyFont="1" applyFill="1" applyBorder="1" applyAlignment="1">
      <alignment horizontal="center"/>
    </xf>
    <xf numFmtId="3" fontId="2" fillId="2" borderId="38" xfId="0" applyNumberFormat="1" applyFont="1" applyFill="1" applyBorder="1" applyAlignment="1">
      <alignment horizontal="center"/>
    </xf>
    <xf numFmtId="3" fontId="2" fillId="2" borderId="39" xfId="0" applyNumberFormat="1" applyFont="1" applyFill="1" applyBorder="1" applyAlignment="1">
      <alignment horizontal="center"/>
    </xf>
    <xf numFmtId="3" fontId="2" fillId="2" borderId="31" xfId="0" applyNumberFormat="1" applyFont="1" applyFill="1" applyBorder="1" applyAlignment="1">
      <alignment horizontal="center"/>
    </xf>
    <xf numFmtId="0" fontId="2" fillId="2" borderId="38" xfId="0" applyFont="1" applyFill="1" applyBorder="1" applyAlignment="1">
      <alignment horizontal="center"/>
    </xf>
    <xf numFmtId="0" fontId="2" fillId="2" borderId="39" xfId="0" applyFont="1" applyFill="1" applyBorder="1" applyAlignment="1">
      <alignment horizontal="center"/>
    </xf>
  </cellXfs>
  <cellStyles count="3">
    <cellStyle name="Hyperlink" xfId="2" builtinId="8"/>
    <cellStyle name="Normal" xfId="0" builtinId="0"/>
    <cellStyle name="Percent"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FF"/>
      <color rgb="FFFFCCFF"/>
      <color rgb="FFFF66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247650</xdr:colOff>
      <xdr:row>35</xdr:row>
      <xdr:rowOff>47625</xdr:rowOff>
    </xdr:from>
    <xdr:to>
      <xdr:col>22</xdr:col>
      <xdr:colOff>506222</xdr:colOff>
      <xdr:row>60</xdr:row>
      <xdr:rowOff>557</xdr:rowOff>
    </xdr:to>
    <xdr:pic>
      <xdr:nvPicPr>
        <xdr:cNvPr id="2" name="Picture 1">
          <a:extLst>
            <a:ext uri="{FF2B5EF4-FFF2-40B4-BE49-F238E27FC236}">
              <a16:creationId xmlns:a16="http://schemas.microsoft.com/office/drawing/2014/main" id="{95822A59-D9C2-48D5-2A58-A6F77921D71B}"/>
            </a:ext>
          </a:extLst>
        </xdr:cNvPr>
        <xdr:cNvPicPr>
          <a:picLocks noChangeAspect="1"/>
        </xdr:cNvPicPr>
      </xdr:nvPicPr>
      <xdr:blipFill>
        <a:blip xmlns:r="http://schemas.openxmlformats.org/officeDocument/2006/relationships" r:embed="rId1"/>
        <a:stretch>
          <a:fillRect/>
        </a:stretch>
      </xdr:blipFill>
      <xdr:spPr>
        <a:xfrm>
          <a:off x="3905250" y="2990850"/>
          <a:ext cx="10012172" cy="399153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pcc-nggip.iges.or.jp/public/2019rf/pdf/5_Volume5/19R_V5_3_Ch03_SWDS.pdf" TargetMode="External"/><Relationship Id="rId2" Type="http://schemas.openxmlformats.org/officeDocument/2006/relationships/hyperlink" Target="../../../../../../../_layouts/15/DocIdRedir.aspx?ID=ECM-1896812316-58173" TargetMode="External"/><Relationship Id="rId1" Type="http://schemas.openxmlformats.org/officeDocument/2006/relationships/hyperlink" Target="https://www.legislation.govt.nz/regulation/public/2024/0202/latest/LMS989370.htm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804A1-0DA6-4CA1-8F5E-B84C4E4857D7}">
  <sheetPr codeName="Sheet1">
    <tabColor rgb="FFC00000"/>
  </sheetPr>
  <dimension ref="B2:X77"/>
  <sheetViews>
    <sheetView tabSelected="1" topLeftCell="B40" workbookViewId="0">
      <selection activeCell="G35" sqref="G35"/>
    </sheetView>
  </sheetViews>
  <sheetFormatPr defaultRowHeight="12.75"/>
  <cols>
    <col min="2" max="2" width="9.42578125" customWidth="1"/>
    <col min="3" max="3" width="28.42578125" bestFit="1" customWidth="1"/>
  </cols>
  <sheetData>
    <row r="2" spans="2:3" ht="20.25">
      <c r="B2" s="159" t="s">
        <v>0</v>
      </c>
    </row>
    <row r="3" spans="2:3">
      <c r="B3" t="s">
        <v>1</v>
      </c>
    </row>
    <row r="4" spans="2:3">
      <c r="B4" t="s">
        <v>2</v>
      </c>
    </row>
    <row r="5" spans="2:3">
      <c r="B5" t="s">
        <v>3</v>
      </c>
    </row>
    <row r="7" spans="2:3" ht="20.25">
      <c r="B7" s="159" t="s">
        <v>4</v>
      </c>
    </row>
    <row r="8" spans="2:3">
      <c r="B8" s="174" t="s">
        <v>5</v>
      </c>
    </row>
    <row r="9" spans="2:3">
      <c r="C9" t="s">
        <v>6</v>
      </c>
    </row>
    <row r="10" spans="2:3">
      <c r="C10" t="s">
        <v>7</v>
      </c>
    </row>
    <row r="11" spans="2:3">
      <c r="C11" t="s">
        <v>8</v>
      </c>
    </row>
    <row r="12" spans="2:3">
      <c r="C12" t="s">
        <v>9</v>
      </c>
    </row>
    <row r="13" spans="2:3">
      <c r="B13" t="s">
        <v>10</v>
      </c>
    </row>
    <row r="15" spans="2:3" ht="17.25">
      <c r="B15" s="170" t="s">
        <v>11</v>
      </c>
    </row>
    <row r="16" spans="2:3">
      <c r="B16" t="s">
        <v>12</v>
      </c>
    </row>
    <row r="17" spans="2:2">
      <c r="B17" s="171" t="s">
        <v>13</v>
      </c>
    </row>
    <row r="18" spans="2:2">
      <c r="B18" s="173" t="s">
        <v>14</v>
      </c>
    </row>
    <row r="19" spans="2:2">
      <c r="B19" s="172" t="s">
        <v>15</v>
      </c>
    </row>
    <row r="20" spans="2:2">
      <c r="B20" s="171" t="s">
        <v>16</v>
      </c>
    </row>
    <row r="21" spans="2:2">
      <c r="B21" s="173" t="s">
        <v>17</v>
      </c>
    </row>
    <row r="22" spans="2:2">
      <c r="B22" s="173" t="s">
        <v>18</v>
      </c>
    </row>
    <row r="23" spans="2:2">
      <c r="B23" s="173" t="s">
        <v>19</v>
      </c>
    </row>
    <row r="24" spans="2:2">
      <c r="B24" s="173" t="s">
        <v>20</v>
      </c>
    </row>
    <row r="25" spans="2:2">
      <c r="B25" s="172" t="s">
        <v>21</v>
      </c>
    </row>
    <row r="28" spans="2:2" ht="20.25">
      <c r="B28" s="159" t="s">
        <v>22</v>
      </c>
    </row>
    <row r="29" spans="2:2">
      <c r="B29" t="s">
        <v>23</v>
      </c>
    </row>
    <row r="30" spans="2:2">
      <c r="B30" t="s">
        <v>24</v>
      </c>
    </row>
    <row r="31" spans="2:2">
      <c r="B31" t="s">
        <v>25</v>
      </c>
    </row>
    <row r="32" spans="2:2">
      <c r="B32" t="s">
        <v>26</v>
      </c>
    </row>
    <row r="35" spans="2:7">
      <c r="G35" s="160" t="s">
        <v>27</v>
      </c>
    </row>
    <row r="37" spans="2:7">
      <c r="B37" t="s">
        <v>28</v>
      </c>
    </row>
    <row r="38" spans="2:7">
      <c r="B38" s="158">
        <v>0.9</v>
      </c>
      <c r="C38" t="s">
        <v>29</v>
      </c>
    </row>
    <row r="39" spans="2:7">
      <c r="B39">
        <v>1</v>
      </c>
      <c r="C39" t="s">
        <v>30</v>
      </c>
    </row>
    <row r="61" spans="7:24">
      <c r="R61" t="s">
        <v>31</v>
      </c>
      <c r="W61" t="s">
        <v>32</v>
      </c>
      <c r="X61" t="s">
        <v>33</v>
      </c>
    </row>
    <row r="62" spans="7:24">
      <c r="G62" t="s">
        <v>34</v>
      </c>
      <c r="R62">
        <v>0.15</v>
      </c>
      <c r="W62">
        <v>0.185</v>
      </c>
      <c r="X62">
        <v>0.7</v>
      </c>
    </row>
    <row r="63" spans="7:24">
      <c r="G63" t="s">
        <v>35</v>
      </c>
      <c r="R63">
        <v>0.2</v>
      </c>
      <c r="W63">
        <v>0.1</v>
      </c>
      <c r="X63">
        <v>0.7</v>
      </c>
    </row>
    <row r="64" spans="7:24">
      <c r="G64" t="s">
        <v>36</v>
      </c>
      <c r="R64">
        <v>0.24</v>
      </c>
      <c r="W64">
        <v>0.1</v>
      </c>
      <c r="X64">
        <v>0.5</v>
      </c>
    </row>
    <row r="65" spans="2:24">
      <c r="G65" t="s">
        <v>37</v>
      </c>
      <c r="R65">
        <v>0.4</v>
      </c>
      <c r="W65">
        <v>0.06</v>
      </c>
      <c r="X65">
        <v>0.5</v>
      </c>
    </row>
    <row r="66" spans="2:24">
      <c r="G66" t="s">
        <v>38</v>
      </c>
      <c r="R66">
        <v>0.05</v>
      </c>
      <c r="W66">
        <v>0.185</v>
      </c>
      <c r="X66">
        <v>0.7</v>
      </c>
    </row>
    <row r="67" spans="2:24">
      <c r="G67" t="s">
        <v>39</v>
      </c>
      <c r="R67">
        <v>0.24</v>
      </c>
      <c r="W67">
        <v>0.06</v>
      </c>
      <c r="X67">
        <v>0.5</v>
      </c>
    </row>
    <row r="68" spans="2:24">
      <c r="G68" t="s">
        <v>40</v>
      </c>
      <c r="R68">
        <v>0.43</v>
      </c>
      <c r="W68">
        <v>0.03</v>
      </c>
      <c r="X68">
        <v>0.1</v>
      </c>
    </row>
    <row r="70" spans="2:24">
      <c r="H70" s="188" t="s">
        <v>41</v>
      </c>
      <c r="I70" s="188"/>
      <c r="J70" s="188"/>
      <c r="K70" s="188"/>
      <c r="L70">
        <v>1</v>
      </c>
    </row>
    <row r="71" spans="2:24">
      <c r="H71" s="188" t="s">
        <v>42</v>
      </c>
      <c r="I71" s="188"/>
      <c r="J71" s="188"/>
      <c r="K71" s="188"/>
      <c r="L71">
        <v>0.5</v>
      </c>
      <c r="O71" s="160" t="s">
        <v>43</v>
      </c>
    </row>
    <row r="72" spans="2:24">
      <c r="H72" s="188" t="s">
        <v>44</v>
      </c>
      <c r="I72" s="188"/>
      <c r="J72" s="188"/>
      <c r="K72" s="188"/>
      <c r="L72">
        <f>16/12</f>
        <v>1.3333333333333333</v>
      </c>
    </row>
    <row r="73" spans="2:24">
      <c r="I73" s="188" t="s">
        <v>45</v>
      </c>
      <c r="J73" s="188"/>
      <c r="K73" s="188"/>
      <c r="L73">
        <v>13</v>
      </c>
    </row>
    <row r="76" spans="2:24">
      <c r="B76" t="s">
        <v>46</v>
      </c>
      <c r="C76" s="160"/>
    </row>
    <row r="77" spans="2:24">
      <c r="B77" s="160" t="s">
        <v>47</v>
      </c>
    </row>
  </sheetData>
  <sheetProtection sheet="1" objects="1" scenarios="1"/>
  <mergeCells count="4">
    <mergeCell ref="H70:K70"/>
    <mergeCell ref="H71:K71"/>
    <mergeCell ref="H72:K72"/>
    <mergeCell ref="I73:K73"/>
  </mergeCells>
  <hyperlinks>
    <hyperlink ref="G35" r:id="rId1" location="LMS989370" display="https://www.legislation.govt.nz/regulation/public/2024/0202/latest/LMS989370.html - LMS989370" xr:uid="{370CE376-E2EE-49C4-A9F0-FC76A9ABAF4D}"/>
    <hyperlink ref="B77" r:id="rId2" xr:uid="{04076984-60DA-407C-8037-DF18E1B9A45B}"/>
    <hyperlink ref="O71" r:id="rId3" xr:uid="{9EA53E26-55F5-4FDC-9A4F-3666E652AD30}"/>
  </hyperlinks>
  <pageMargins left="0.7" right="0.7" top="0.75" bottom="0.75" header="0.3" footer="0.3"/>
  <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2:L98"/>
  <sheetViews>
    <sheetView showGridLines="0" workbookViewId="0"/>
  </sheetViews>
  <sheetFormatPr defaultColWidth="11.42578125" defaultRowHeight="12.75"/>
  <cols>
    <col min="1" max="1" width="3.42578125" style="4" customWidth="1"/>
    <col min="2" max="2" width="5.42578125" style="4" customWidth="1"/>
    <col min="3" max="3" width="9" style="4" customWidth="1"/>
    <col min="4" max="4" width="7.42578125" style="83" customWidth="1"/>
    <col min="5" max="5" width="13.7109375" style="4" customWidth="1"/>
    <col min="6" max="6" width="10.5703125" style="4" customWidth="1"/>
    <col min="7" max="7" width="12.5703125" style="4" customWidth="1"/>
    <col min="8" max="8" width="14.42578125" style="4" customWidth="1"/>
    <col min="9" max="9" width="11.42578125" style="4" customWidth="1"/>
    <col min="10" max="10" width="10.42578125" style="4" customWidth="1"/>
    <col min="11" max="16384" width="11.42578125" style="4"/>
  </cols>
  <sheetData>
    <row r="2" spans="1:10" ht="15.75">
      <c r="B2" s="23" t="s">
        <v>104</v>
      </c>
      <c r="C2" s="85"/>
      <c r="D2" s="86"/>
      <c r="E2" s="87"/>
      <c r="F2" s="87"/>
      <c r="G2" s="87"/>
      <c r="H2" s="87"/>
      <c r="I2" s="87"/>
      <c r="J2" s="87"/>
    </row>
    <row r="3" spans="1:10" ht="15.75" thickBot="1">
      <c r="B3" s="70"/>
      <c r="C3" s="85"/>
      <c r="D3" s="86"/>
      <c r="E3" s="87"/>
      <c r="F3" s="87"/>
      <c r="G3" s="87"/>
      <c r="H3" s="87"/>
      <c r="I3" s="87"/>
      <c r="J3" s="87"/>
    </row>
    <row r="4" spans="1:10" ht="26.25" thickBot="1">
      <c r="B4" s="91"/>
      <c r="C4" s="92"/>
      <c r="D4" s="93"/>
      <c r="E4" s="77"/>
      <c r="F4" s="77"/>
      <c r="G4" s="77"/>
      <c r="H4" s="77"/>
      <c r="I4" s="59" t="s">
        <v>72</v>
      </c>
      <c r="J4" s="77"/>
    </row>
    <row r="5" spans="1:10">
      <c r="B5" s="91"/>
      <c r="C5" s="92"/>
      <c r="D5" s="52" t="s">
        <v>31</v>
      </c>
      <c r="E5" s="53"/>
      <c r="F5" s="53"/>
      <c r="G5" s="57"/>
      <c r="H5" s="64" t="s">
        <v>31</v>
      </c>
      <c r="I5" s="107">
        <f>DOCsludge</f>
        <v>0.05</v>
      </c>
      <c r="J5" s="77"/>
    </row>
    <row r="6" spans="1:10" ht="13.5" thickBot="1">
      <c r="B6" s="91"/>
      <c r="C6" s="92"/>
      <c r="D6" s="100" t="s">
        <v>33</v>
      </c>
      <c r="E6" s="101"/>
      <c r="F6" s="101"/>
      <c r="G6" s="102"/>
      <c r="H6" s="103" t="s">
        <v>33</v>
      </c>
      <c r="I6" s="154">
        <f>DOCf_sludge</f>
        <v>0.7</v>
      </c>
      <c r="J6" s="77"/>
    </row>
    <row r="7" spans="1:10">
      <c r="D7" s="52" t="s">
        <v>73</v>
      </c>
      <c r="E7" s="53"/>
      <c r="F7" s="53"/>
      <c r="G7" s="57"/>
      <c r="H7" s="64" t="s">
        <v>32</v>
      </c>
      <c r="I7" s="58">
        <f>k_sludge</f>
        <v>0.185</v>
      </c>
      <c r="J7" s="24"/>
    </row>
    <row r="8" spans="1:10" ht="15.75">
      <c r="D8" s="96" t="s">
        <v>74</v>
      </c>
      <c r="E8" s="97"/>
      <c r="F8" s="97"/>
      <c r="G8" s="98"/>
      <c r="H8" s="99" t="s">
        <v>75</v>
      </c>
      <c r="I8" s="104">
        <f>LN(2)/$I$7</f>
        <v>3.7467415165402449</v>
      </c>
      <c r="J8" s="24"/>
    </row>
    <row r="9" spans="1:10">
      <c r="D9" s="54" t="s">
        <v>76</v>
      </c>
      <c r="E9" s="55"/>
      <c r="F9" s="55"/>
      <c r="G9" s="56"/>
      <c r="H9" s="65" t="s">
        <v>77</v>
      </c>
      <c r="I9" s="25">
        <f>EXP(-$I$7)</f>
        <v>0.83110428385212565</v>
      </c>
      <c r="J9" s="24"/>
    </row>
    <row r="10" spans="1:10">
      <c r="D10" s="54" t="s">
        <v>78</v>
      </c>
      <c r="E10" s="55"/>
      <c r="F10" s="55"/>
      <c r="G10" s="56"/>
      <c r="H10" s="65" t="s">
        <v>79</v>
      </c>
      <c r="I10" s="25">
        <f>ProcessStartMonth</f>
        <v>13</v>
      </c>
      <c r="J10" s="24"/>
    </row>
    <row r="11" spans="1:10" ht="13.5" thickBot="1">
      <c r="D11" s="78" t="s">
        <v>80</v>
      </c>
      <c r="E11" s="79"/>
      <c r="F11" s="79"/>
      <c r="G11" s="80"/>
      <c r="H11" s="81" t="s">
        <v>81</v>
      </c>
      <c r="I11" s="105">
        <f>EXP(-$I$7*((13-I10)/12))</f>
        <v>1</v>
      </c>
      <c r="J11" s="24"/>
    </row>
    <row r="12" spans="1:10" ht="13.5" thickBot="1">
      <c r="C12" s="26"/>
      <c r="D12" s="60" t="s">
        <v>82</v>
      </c>
      <c r="E12" s="61"/>
      <c r="F12" s="61"/>
      <c r="G12" s="62"/>
      <c r="H12" s="66" t="s">
        <v>67</v>
      </c>
      <c r="I12" s="63">
        <f>MethaneFraction</f>
        <v>0.5</v>
      </c>
      <c r="J12" s="24"/>
    </row>
    <row r="13" spans="1:10" ht="13.5" thickBot="1">
      <c r="E13" s="24"/>
      <c r="F13" s="24"/>
      <c r="G13" s="24"/>
      <c r="H13" s="24"/>
      <c r="I13" s="24"/>
      <c r="J13" s="24"/>
    </row>
    <row r="14" spans="1:10" ht="63.75">
      <c r="B14" s="27" t="s">
        <v>50</v>
      </c>
      <c r="C14" s="28" t="s">
        <v>83</v>
      </c>
      <c r="D14" s="29" t="s">
        <v>41</v>
      </c>
      <c r="E14" s="30" t="s">
        <v>84</v>
      </c>
      <c r="F14" s="30" t="s">
        <v>85</v>
      </c>
      <c r="G14" s="30" t="s">
        <v>86</v>
      </c>
      <c r="H14" s="30" t="s">
        <v>87</v>
      </c>
      <c r="I14" s="30" t="s">
        <v>88</v>
      </c>
      <c r="J14" s="95" t="s">
        <v>89</v>
      </c>
    </row>
    <row r="15" spans="1:10" ht="22.5">
      <c r="A15" s="94"/>
      <c r="B15" s="47"/>
      <c r="C15" s="48" t="s">
        <v>90</v>
      </c>
      <c r="D15" s="49" t="s">
        <v>41</v>
      </c>
      <c r="E15" s="50" t="s">
        <v>99</v>
      </c>
      <c r="F15" s="50" t="s">
        <v>92</v>
      </c>
      <c r="G15" s="50" t="s">
        <v>93</v>
      </c>
      <c r="H15" s="50" t="s">
        <v>94</v>
      </c>
      <c r="I15" s="50" t="s">
        <v>95</v>
      </c>
      <c r="J15" s="51" t="s">
        <v>96</v>
      </c>
    </row>
    <row r="16" spans="1:10" ht="13.5" thickBot="1">
      <c r="B16" s="6"/>
      <c r="C16" s="7" t="s">
        <v>56</v>
      </c>
      <c r="D16" s="31" t="s">
        <v>97</v>
      </c>
      <c r="E16" s="7" t="s">
        <v>56</v>
      </c>
      <c r="F16" s="7" t="s">
        <v>56</v>
      </c>
      <c r="G16" s="7" t="s">
        <v>56</v>
      </c>
      <c r="H16" s="7" t="s">
        <v>56</v>
      </c>
      <c r="I16" s="7" t="s">
        <v>56</v>
      </c>
      <c r="J16" s="7" t="s">
        <v>56</v>
      </c>
    </row>
    <row r="17" spans="2:12" ht="13.5" thickBot="1">
      <c r="B17" s="8"/>
      <c r="C17" s="32"/>
      <c r="D17" s="33"/>
      <c r="E17" s="69"/>
      <c r="F17" s="34"/>
      <c r="G17" s="34"/>
      <c r="H17" s="34"/>
      <c r="I17" s="34"/>
      <c r="J17" s="35"/>
    </row>
    <row r="18" spans="2:12" ht="13.5" thickBot="1">
      <c r="B18" s="41">
        <f>Q_class_deposited!B7</f>
        <v>1950</v>
      </c>
      <c r="C18" s="44">
        <f>Q_class_deposited!I7</f>
        <v>0</v>
      </c>
      <c r="D18" s="161">
        <f t="shared" ref="D18:D49" si="0">MCF</f>
        <v>1</v>
      </c>
      <c r="E18" s="68">
        <f t="shared" ref="E18:E49" si="1">C18*DOCsludge*DOCf_sludge*D18</f>
        <v>0</v>
      </c>
      <c r="F18" s="36">
        <f t="shared" ref="F18:F81" si="2">E18*$I$11</f>
        <v>0</v>
      </c>
      <c r="G18" s="36">
        <f>E18*(1-$I$11)</f>
        <v>0</v>
      </c>
      <c r="H18" s="36">
        <f>F18+H17*$I$9</f>
        <v>0</v>
      </c>
      <c r="I18" s="165">
        <f>H17*(1-$I$9)+G18</f>
        <v>0</v>
      </c>
      <c r="J18" s="164">
        <f t="shared" ref="J18:J49" si="3">I18*MethaneFraction*MassRatio</f>
        <v>0</v>
      </c>
    </row>
    <row r="19" spans="2:12" ht="13.5" thickBot="1">
      <c r="B19" s="42">
        <f>Q_class_deposited!B8</f>
        <v>1951</v>
      </c>
      <c r="C19" s="45">
        <f>Q_class_deposited!I8</f>
        <v>0</v>
      </c>
      <c r="D19" s="161">
        <f t="shared" si="0"/>
        <v>1</v>
      </c>
      <c r="E19" s="68">
        <f t="shared" si="1"/>
        <v>0</v>
      </c>
      <c r="F19" s="37">
        <f t="shared" si="2"/>
        <v>0</v>
      </c>
      <c r="G19" s="37">
        <f t="shared" ref="G19:G82" si="4">E19*(1-$I$11)</f>
        <v>0</v>
      </c>
      <c r="H19" s="37">
        <f t="shared" ref="H19:H82" si="5">F19+H18*$I$9</f>
        <v>0</v>
      </c>
      <c r="I19" s="166">
        <f t="shared" ref="I19:I82" si="6">H18*(1-$I$9)+G19</f>
        <v>0</v>
      </c>
      <c r="J19" s="164">
        <f t="shared" si="3"/>
        <v>0</v>
      </c>
    </row>
    <row r="20" spans="2:12" ht="13.5" thickBot="1">
      <c r="B20" s="42">
        <f>Q_class_deposited!B9</f>
        <v>1952</v>
      </c>
      <c r="C20" s="45">
        <f>Q_class_deposited!I9</f>
        <v>0</v>
      </c>
      <c r="D20" s="161">
        <f t="shared" si="0"/>
        <v>1</v>
      </c>
      <c r="E20" s="68">
        <f t="shared" si="1"/>
        <v>0</v>
      </c>
      <c r="F20" s="37">
        <f t="shared" si="2"/>
        <v>0</v>
      </c>
      <c r="G20" s="37">
        <f t="shared" si="4"/>
        <v>0</v>
      </c>
      <c r="H20" s="37">
        <f t="shared" si="5"/>
        <v>0</v>
      </c>
      <c r="I20" s="166">
        <f t="shared" si="6"/>
        <v>0</v>
      </c>
      <c r="J20" s="164">
        <f t="shared" si="3"/>
        <v>0</v>
      </c>
    </row>
    <row r="21" spans="2:12" ht="13.5" thickBot="1">
      <c r="B21" s="42">
        <f>Q_class_deposited!B10</f>
        <v>1953</v>
      </c>
      <c r="C21" s="45">
        <f>Q_class_deposited!I10</f>
        <v>0</v>
      </c>
      <c r="D21" s="161">
        <f t="shared" si="0"/>
        <v>1</v>
      </c>
      <c r="E21" s="68">
        <f t="shared" si="1"/>
        <v>0</v>
      </c>
      <c r="F21" s="37">
        <f t="shared" si="2"/>
        <v>0</v>
      </c>
      <c r="G21" s="37">
        <f t="shared" si="4"/>
        <v>0</v>
      </c>
      <c r="H21" s="37">
        <f t="shared" si="5"/>
        <v>0</v>
      </c>
      <c r="I21" s="166">
        <f t="shared" si="6"/>
        <v>0</v>
      </c>
      <c r="J21" s="164">
        <f t="shared" si="3"/>
        <v>0</v>
      </c>
    </row>
    <row r="22" spans="2:12" ht="13.5" thickBot="1">
      <c r="B22" s="42">
        <f>Q_class_deposited!B11</f>
        <v>1954</v>
      </c>
      <c r="C22" s="45">
        <f>Q_class_deposited!I11</f>
        <v>0</v>
      </c>
      <c r="D22" s="161">
        <f t="shared" si="0"/>
        <v>1</v>
      </c>
      <c r="E22" s="68">
        <f t="shared" si="1"/>
        <v>0</v>
      </c>
      <c r="F22" s="37">
        <f t="shared" si="2"/>
        <v>0</v>
      </c>
      <c r="G22" s="37">
        <f t="shared" si="4"/>
        <v>0</v>
      </c>
      <c r="H22" s="37">
        <f t="shared" si="5"/>
        <v>0</v>
      </c>
      <c r="I22" s="166">
        <f t="shared" si="6"/>
        <v>0</v>
      </c>
      <c r="J22" s="164">
        <f t="shared" si="3"/>
        <v>0</v>
      </c>
    </row>
    <row r="23" spans="2:12" ht="13.5" thickBot="1">
      <c r="B23" s="42">
        <f>Q_class_deposited!B12</f>
        <v>1955</v>
      </c>
      <c r="C23" s="45">
        <f>Q_class_deposited!I12</f>
        <v>0</v>
      </c>
      <c r="D23" s="161">
        <f t="shared" si="0"/>
        <v>1</v>
      </c>
      <c r="E23" s="68">
        <f t="shared" si="1"/>
        <v>0</v>
      </c>
      <c r="F23" s="37">
        <f t="shared" si="2"/>
        <v>0</v>
      </c>
      <c r="G23" s="37">
        <f t="shared" si="4"/>
        <v>0</v>
      </c>
      <c r="H23" s="37">
        <f t="shared" si="5"/>
        <v>0</v>
      </c>
      <c r="I23" s="166">
        <f t="shared" si="6"/>
        <v>0</v>
      </c>
      <c r="J23" s="164">
        <f t="shared" si="3"/>
        <v>0</v>
      </c>
      <c r="L23"/>
    </row>
    <row r="24" spans="2:12" ht="13.5" thickBot="1">
      <c r="B24" s="42">
        <f>Q_class_deposited!B13</f>
        <v>1956</v>
      </c>
      <c r="C24" s="45">
        <f>Q_class_deposited!I13</f>
        <v>0</v>
      </c>
      <c r="D24" s="161">
        <f t="shared" si="0"/>
        <v>1</v>
      </c>
      <c r="E24" s="68">
        <f t="shared" si="1"/>
        <v>0</v>
      </c>
      <c r="F24" s="37">
        <f t="shared" si="2"/>
        <v>0</v>
      </c>
      <c r="G24" s="37">
        <f t="shared" si="4"/>
        <v>0</v>
      </c>
      <c r="H24" s="37">
        <f t="shared" si="5"/>
        <v>0</v>
      </c>
      <c r="I24" s="166">
        <f t="shared" si="6"/>
        <v>0</v>
      </c>
      <c r="J24" s="164">
        <f t="shared" si="3"/>
        <v>0</v>
      </c>
    </row>
    <row r="25" spans="2:12" ht="13.5" thickBot="1">
      <c r="B25" s="42">
        <f>Q_class_deposited!B14</f>
        <v>1957</v>
      </c>
      <c r="C25" s="45">
        <f>Q_class_deposited!I14</f>
        <v>0</v>
      </c>
      <c r="D25" s="161">
        <f t="shared" si="0"/>
        <v>1</v>
      </c>
      <c r="E25" s="68">
        <f t="shared" si="1"/>
        <v>0</v>
      </c>
      <c r="F25" s="37">
        <f t="shared" si="2"/>
        <v>0</v>
      </c>
      <c r="G25" s="37">
        <f t="shared" si="4"/>
        <v>0</v>
      </c>
      <c r="H25" s="37">
        <f t="shared" si="5"/>
        <v>0</v>
      </c>
      <c r="I25" s="166">
        <f t="shared" si="6"/>
        <v>0</v>
      </c>
      <c r="J25" s="164">
        <f t="shared" si="3"/>
        <v>0</v>
      </c>
    </row>
    <row r="26" spans="2:12" ht="13.5" thickBot="1">
      <c r="B26" s="42">
        <f>Q_class_deposited!B15</f>
        <v>1958</v>
      </c>
      <c r="C26" s="45">
        <f>Q_class_deposited!I15</f>
        <v>0</v>
      </c>
      <c r="D26" s="161">
        <f t="shared" si="0"/>
        <v>1</v>
      </c>
      <c r="E26" s="68">
        <f t="shared" si="1"/>
        <v>0</v>
      </c>
      <c r="F26" s="37">
        <f t="shared" si="2"/>
        <v>0</v>
      </c>
      <c r="G26" s="37">
        <f t="shared" si="4"/>
        <v>0</v>
      </c>
      <c r="H26" s="37">
        <f t="shared" si="5"/>
        <v>0</v>
      </c>
      <c r="I26" s="166">
        <f t="shared" si="6"/>
        <v>0</v>
      </c>
      <c r="J26" s="164">
        <f t="shared" si="3"/>
        <v>0</v>
      </c>
    </row>
    <row r="27" spans="2:12" ht="13.5" thickBot="1">
      <c r="B27" s="42">
        <f>Q_class_deposited!B16</f>
        <v>1959</v>
      </c>
      <c r="C27" s="45">
        <f>Q_class_deposited!I16</f>
        <v>0</v>
      </c>
      <c r="D27" s="161">
        <f t="shared" si="0"/>
        <v>1</v>
      </c>
      <c r="E27" s="68">
        <f t="shared" si="1"/>
        <v>0</v>
      </c>
      <c r="F27" s="37">
        <f t="shared" si="2"/>
        <v>0</v>
      </c>
      <c r="G27" s="37">
        <f t="shared" si="4"/>
        <v>0</v>
      </c>
      <c r="H27" s="37">
        <f t="shared" si="5"/>
        <v>0</v>
      </c>
      <c r="I27" s="166">
        <f t="shared" si="6"/>
        <v>0</v>
      </c>
      <c r="J27" s="164">
        <f t="shared" si="3"/>
        <v>0</v>
      </c>
    </row>
    <row r="28" spans="2:12" ht="13.5" thickBot="1">
      <c r="B28" s="42">
        <f>Q_class_deposited!B17</f>
        <v>1960</v>
      </c>
      <c r="C28" s="45">
        <f>Q_class_deposited!I17</f>
        <v>0</v>
      </c>
      <c r="D28" s="161">
        <f t="shared" si="0"/>
        <v>1</v>
      </c>
      <c r="E28" s="68">
        <f t="shared" si="1"/>
        <v>0</v>
      </c>
      <c r="F28" s="37">
        <f t="shared" si="2"/>
        <v>0</v>
      </c>
      <c r="G28" s="37">
        <f t="shared" si="4"/>
        <v>0</v>
      </c>
      <c r="H28" s="37">
        <f t="shared" si="5"/>
        <v>0</v>
      </c>
      <c r="I28" s="166">
        <f t="shared" si="6"/>
        <v>0</v>
      </c>
      <c r="J28" s="164">
        <f t="shared" si="3"/>
        <v>0</v>
      </c>
    </row>
    <row r="29" spans="2:12" ht="13.5" thickBot="1">
      <c r="B29" s="42">
        <f>Q_class_deposited!B18</f>
        <v>1961</v>
      </c>
      <c r="C29" s="45">
        <f>Q_class_deposited!I18</f>
        <v>0</v>
      </c>
      <c r="D29" s="161">
        <f t="shared" si="0"/>
        <v>1</v>
      </c>
      <c r="E29" s="68">
        <f t="shared" si="1"/>
        <v>0</v>
      </c>
      <c r="F29" s="37">
        <f t="shared" si="2"/>
        <v>0</v>
      </c>
      <c r="G29" s="37">
        <f t="shared" si="4"/>
        <v>0</v>
      </c>
      <c r="H29" s="37">
        <f t="shared" si="5"/>
        <v>0</v>
      </c>
      <c r="I29" s="166">
        <f t="shared" si="6"/>
        <v>0</v>
      </c>
      <c r="J29" s="164">
        <f t="shared" si="3"/>
        <v>0</v>
      </c>
    </row>
    <row r="30" spans="2:12" ht="13.5" thickBot="1">
      <c r="B30" s="42">
        <f>Q_class_deposited!B19</f>
        <v>1962</v>
      </c>
      <c r="C30" s="45">
        <f>Q_class_deposited!I19</f>
        <v>0</v>
      </c>
      <c r="D30" s="161">
        <f t="shared" si="0"/>
        <v>1</v>
      </c>
      <c r="E30" s="68">
        <f t="shared" si="1"/>
        <v>0</v>
      </c>
      <c r="F30" s="37">
        <f t="shared" si="2"/>
        <v>0</v>
      </c>
      <c r="G30" s="37">
        <f t="shared" si="4"/>
        <v>0</v>
      </c>
      <c r="H30" s="37">
        <f t="shared" si="5"/>
        <v>0</v>
      </c>
      <c r="I30" s="166">
        <f t="shared" si="6"/>
        <v>0</v>
      </c>
      <c r="J30" s="164">
        <f t="shared" si="3"/>
        <v>0</v>
      </c>
    </row>
    <row r="31" spans="2:12" ht="13.5" thickBot="1">
      <c r="B31" s="42">
        <f>Q_class_deposited!B20</f>
        <v>1963</v>
      </c>
      <c r="C31" s="45">
        <f>Q_class_deposited!I20</f>
        <v>0</v>
      </c>
      <c r="D31" s="161">
        <f t="shared" si="0"/>
        <v>1</v>
      </c>
      <c r="E31" s="68">
        <f t="shared" si="1"/>
        <v>0</v>
      </c>
      <c r="F31" s="37">
        <f t="shared" si="2"/>
        <v>0</v>
      </c>
      <c r="G31" s="37">
        <f t="shared" si="4"/>
        <v>0</v>
      </c>
      <c r="H31" s="37">
        <f t="shared" si="5"/>
        <v>0</v>
      </c>
      <c r="I31" s="166">
        <f t="shared" si="6"/>
        <v>0</v>
      </c>
      <c r="J31" s="164">
        <f t="shared" si="3"/>
        <v>0</v>
      </c>
    </row>
    <row r="32" spans="2:12" ht="13.5" thickBot="1">
      <c r="B32" s="42">
        <f>Q_class_deposited!B21</f>
        <v>1964</v>
      </c>
      <c r="C32" s="45">
        <f>Q_class_deposited!I21</f>
        <v>0</v>
      </c>
      <c r="D32" s="161">
        <f t="shared" si="0"/>
        <v>1</v>
      </c>
      <c r="E32" s="68">
        <f t="shared" si="1"/>
        <v>0</v>
      </c>
      <c r="F32" s="37">
        <f t="shared" si="2"/>
        <v>0</v>
      </c>
      <c r="G32" s="37">
        <f t="shared" si="4"/>
        <v>0</v>
      </c>
      <c r="H32" s="37">
        <f t="shared" si="5"/>
        <v>0</v>
      </c>
      <c r="I32" s="166">
        <f t="shared" si="6"/>
        <v>0</v>
      </c>
      <c r="J32" s="164">
        <f t="shared" si="3"/>
        <v>0</v>
      </c>
    </row>
    <row r="33" spans="2:10" ht="13.5" thickBot="1">
      <c r="B33" s="42">
        <f>Q_class_deposited!B22</f>
        <v>1965</v>
      </c>
      <c r="C33" s="45">
        <f>Q_class_deposited!I22</f>
        <v>0</v>
      </c>
      <c r="D33" s="161">
        <f t="shared" si="0"/>
        <v>1</v>
      </c>
      <c r="E33" s="68">
        <f t="shared" si="1"/>
        <v>0</v>
      </c>
      <c r="F33" s="37">
        <f t="shared" si="2"/>
        <v>0</v>
      </c>
      <c r="G33" s="37">
        <f t="shared" si="4"/>
        <v>0</v>
      </c>
      <c r="H33" s="37">
        <f t="shared" si="5"/>
        <v>0</v>
      </c>
      <c r="I33" s="166">
        <f t="shared" si="6"/>
        <v>0</v>
      </c>
      <c r="J33" s="164">
        <f t="shared" si="3"/>
        <v>0</v>
      </c>
    </row>
    <row r="34" spans="2:10" ht="13.5" thickBot="1">
      <c r="B34" s="42">
        <f>Q_class_deposited!B23</f>
        <v>1966</v>
      </c>
      <c r="C34" s="45">
        <f>Q_class_deposited!I23</f>
        <v>0</v>
      </c>
      <c r="D34" s="161">
        <f t="shared" si="0"/>
        <v>1</v>
      </c>
      <c r="E34" s="68">
        <f t="shared" si="1"/>
        <v>0</v>
      </c>
      <c r="F34" s="37">
        <f t="shared" si="2"/>
        <v>0</v>
      </c>
      <c r="G34" s="37">
        <f t="shared" si="4"/>
        <v>0</v>
      </c>
      <c r="H34" s="37">
        <f t="shared" si="5"/>
        <v>0</v>
      </c>
      <c r="I34" s="166">
        <f t="shared" si="6"/>
        <v>0</v>
      </c>
      <c r="J34" s="164">
        <f t="shared" si="3"/>
        <v>0</v>
      </c>
    </row>
    <row r="35" spans="2:10" ht="13.5" thickBot="1">
      <c r="B35" s="42">
        <f>Q_class_deposited!B24</f>
        <v>1967</v>
      </c>
      <c r="C35" s="45">
        <f>Q_class_deposited!I24</f>
        <v>0</v>
      </c>
      <c r="D35" s="161">
        <f t="shared" si="0"/>
        <v>1</v>
      </c>
      <c r="E35" s="68">
        <f t="shared" si="1"/>
        <v>0</v>
      </c>
      <c r="F35" s="37">
        <f t="shared" si="2"/>
        <v>0</v>
      </c>
      <c r="G35" s="37">
        <f t="shared" si="4"/>
        <v>0</v>
      </c>
      <c r="H35" s="37">
        <f t="shared" si="5"/>
        <v>0</v>
      </c>
      <c r="I35" s="166">
        <f t="shared" si="6"/>
        <v>0</v>
      </c>
      <c r="J35" s="164">
        <f t="shared" si="3"/>
        <v>0</v>
      </c>
    </row>
    <row r="36" spans="2:10" ht="13.5" thickBot="1">
      <c r="B36" s="42">
        <f>Q_class_deposited!B25</f>
        <v>1968</v>
      </c>
      <c r="C36" s="45">
        <f>Q_class_deposited!I25</f>
        <v>0</v>
      </c>
      <c r="D36" s="161">
        <f t="shared" si="0"/>
        <v>1</v>
      </c>
      <c r="E36" s="68">
        <f t="shared" si="1"/>
        <v>0</v>
      </c>
      <c r="F36" s="37">
        <f t="shared" si="2"/>
        <v>0</v>
      </c>
      <c r="G36" s="37">
        <f t="shared" si="4"/>
        <v>0</v>
      </c>
      <c r="H36" s="37">
        <f t="shared" si="5"/>
        <v>0</v>
      </c>
      <c r="I36" s="166">
        <f t="shared" si="6"/>
        <v>0</v>
      </c>
      <c r="J36" s="164">
        <f t="shared" si="3"/>
        <v>0</v>
      </c>
    </row>
    <row r="37" spans="2:10" ht="13.5" thickBot="1">
      <c r="B37" s="42">
        <f>Q_class_deposited!B26</f>
        <v>1969</v>
      </c>
      <c r="C37" s="45">
        <f>Q_class_deposited!I26</f>
        <v>0</v>
      </c>
      <c r="D37" s="161">
        <f t="shared" si="0"/>
        <v>1</v>
      </c>
      <c r="E37" s="68">
        <f t="shared" si="1"/>
        <v>0</v>
      </c>
      <c r="F37" s="37">
        <f t="shared" si="2"/>
        <v>0</v>
      </c>
      <c r="G37" s="37">
        <f t="shared" si="4"/>
        <v>0</v>
      </c>
      <c r="H37" s="37">
        <f t="shared" si="5"/>
        <v>0</v>
      </c>
      <c r="I37" s="166">
        <f t="shared" si="6"/>
        <v>0</v>
      </c>
      <c r="J37" s="164">
        <f t="shared" si="3"/>
        <v>0</v>
      </c>
    </row>
    <row r="38" spans="2:10" ht="13.5" thickBot="1">
      <c r="B38" s="42">
        <f>Q_class_deposited!B27</f>
        <v>1970</v>
      </c>
      <c r="C38" s="45">
        <f>Q_class_deposited!I27</f>
        <v>0</v>
      </c>
      <c r="D38" s="161">
        <f t="shared" si="0"/>
        <v>1</v>
      </c>
      <c r="E38" s="68">
        <f t="shared" si="1"/>
        <v>0</v>
      </c>
      <c r="F38" s="37">
        <f t="shared" si="2"/>
        <v>0</v>
      </c>
      <c r="G38" s="37">
        <f t="shared" si="4"/>
        <v>0</v>
      </c>
      <c r="H38" s="37">
        <f t="shared" si="5"/>
        <v>0</v>
      </c>
      <c r="I38" s="166">
        <f t="shared" si="6"/>
        <v>0</v>
      </c>
      <c r="J38" s="164">
        <f t="shared" si="3"/>
        <v>0</v>
      </c>
    </row>
    <row r="39" spans="2:10" ht="13.5" thickBot="1">
      <c r="B39" s="42">
        <f>Q_class_deposited!B28</f>
        <v>1971</v>
      </c>
      <c r="C39" s="45">
        <f>Q_class_deposited!I28</f>
        <v>0</v>
      </c>
      <c r="D39" s="161">
        <f t="shared" si="0"/>
        <v>1</v>
      </c>
      <c r="E39" s="68">
        <f t="shared" si="1"/>
        <v>0</v>
      </c>
      <c r="F39" s="37">
        <f t="shared" si="2"/>
        <v>0</v>
      </c>
      <c r="G39" s="37">
        <f t="shared" si="4"/>
        <v>0</v>
      </c>
      <c r="H39" s="37">
        <f t="shared" si="5"/>
        <v>0</v>
      </c>
      <c r="I39" s="166">
        <f t="shared" si="6"/>
        <v>0</v>
      </c>
      <c r="J39" s="164">
        <f t="shared" si="3"/>
        <v>0</v>
      </c>
    </row>
    <row r="40" spans="2:10" ht="13.5" thickBot="1">
      <c r="B40" s="42">
        <f>Q_class_deposited!B29</f>
        <v>1972</v>
      </c>
      <c r="C40" s="45">
        <f>Q_class_deposited!I29</f>
        <v>0</v>
      </c>
      <c r="D40" s="161">
        <f t="shared" si="0"/>
        <v>1</v>
      </c>
      <c r="E40" s="68">
        <f t="shared" si="1"/>
        <v>0</v>
      </c>
      <c r="F40" s="37">
        <f t="shared" si="2"/>
        <v>0</v>
      </c>
      <c r="G40" s="37">
        <f t="shared" si="4"/>
        <v>0</v>
      </c>
      <c r="H40" s="37">
        <f t="shared" si="5"/>
        <v>0</v>
      </c>
      <c r="I40" s="166">
        <f t="shared" si="6"/>
        <v>0</v>
      </c>
      <c r="J40" s="164">
        <f t="shared" si="3"/>
        <v>0</v>
      </c>
    </row>
    <row r="41" spans="2:10" ht="13.5" thickBot="1">
      <c r="B41" s="42">
        <f>Q_class_deposited!B30</f>
        <v>1973</v>
      </c>
      <c r="C41" s="45">
        <f>Q_class_deposited!I30</f>
        <v>0</v>
      </c>
      <c r="D41" s="161">
        <f t="shared" si="0"/>
        <v>1</v>
      </c>
      <c r="E41" s="68">
        <f t="shared" si="1"/>
        <v>0</v>
      </c>
      <c r="F41" s="37">
        <f t="shared" si="2"/>
        <v>0</v>
      </c>
      <c r="G41" s="37">
        <f t="shared" si="4"/>
        <v>0</v>
      </c>
      <c r="H41" s="37">
        <f t="shared" si="5"/>
        <v>0</v>
      </c>
      <c r="I41" s="166">
        <f t="shared" si="6"/>
        <v>0</v>
      </c>
      <c r="J41" s="164">
        <f t="shared" si="3"/>
        <v>0</v>
      </c>
    </row>
    <row r="42" spans="2:10" ht="13.5" thickBot="1">
      <c r="B42" s="42">
        <f>Q_class_deposited!B31</f>
        <v>1974</v>
      </c>
      <c r="C42" s="45">
        <f>Q_class_deposited!I31</f>
        <v>0</v>
      </c>
      <c r="D42" s="161">
        <f t="shared" si="0"/>
        <v>1</v>
      </c>
      <c r="E42" s="68">
        <f t="shared" si="1"/>
        <v>0</v>
      </c>
      <c r="F42" s="37">
        <f t="shared" si="2"/>
        <v>0</v>
      </c>
      <c r="G42" s="37">
        <f t="shared" si="4"/>
        <v>0</v>
      </c>
      <c r="H42" s="37">
        <f t="shared" si="5"/>
        <v>0</v>
      </c>
      <c r="I42" s="166">
        <f t="shared" si="6"/>
        <v>0</v>
      </c>
      <c r="J42" s="164">
        <f t="shared" si="3"/>
        <v>0</v>
      </c>
    </row>
    <row r="43" spans="2:10" ht="13.5" thickBot="1">
      <c r="B43" s="42">
        <f>Q_class_deposited!B32</f>
        <v>1975</v>
      </c>
      <c r="C43" s="45">
        <f>Q_class_deposited!I32</f>
        <v>0</v>
      </c>
      <c r="D43" s="161">
        <f t="shared" si="0"/>
        <v>1</v>
      </c>
      <c r="E43" s="68">
        <f t="shared" si="1"/>
        <v>0</v>
      </c>
      <c r="F43" s="37">
        <f t="shared" si="2"/>
        <v>0</v>
      </c>
      <c r="G43" s="37">
        <f t="shared" si="4"/>
        <v>0</v>
      </c>
      <c r="H43" s="37">
        <f t="shared" si="5"/>
        <v>0</v>
      </c>
      <c r="I43" s="166">
        <f t="shared" si="6"/>
        <v>0</v>
      </c>
      <c r="J43" s="164">
        <f t="shared" si="3"/>
        <v>0</v>
      </c>
    </row>
    <row r="44" spans="2:10" ht="13.5" thickBot="1">
      <c r="B44" s="42">
        <f>Q_class_deposited!B33</f>
        <v>1976</v>
      </c>
      <c r="C44" s="45">
        <f>Q_class_deposited!I33</f>
        <v>0</v>
      </c>
      <c r="D44" s="161">
        <f t="shared" si="0"/>
        <v>1</v>
      </c>
      <c r="E44" s="68">
        <f t="shared" si="1"/>
        <v>0</v>
      </c>
      <c r="F44" s="37">
        <f t="shared" si="2"/>
        <v>0</v>
      </c>
      <c r="G44" s="37">
        <f t="shared" si="4"/>
        <v>0</v>
      </c>
      <c r="H44" s="37">
        <f t="shared" si="5"/>
        <v>0</v>
      </c>
      <c r="I44" s="166">
        <f t="shared" si="6"/>
        <v>0</v>
      </c>
      <c r="J44" s="164">
        <f t="shared" si="3"/>
        <v>0</v>
      </c>
    </row>
    <row r="45" spans="2:10" ht="13.5" thickBot="1">
      <c r="B45" s="42">
        <f>Q_class_deposited!B34</f>
        <v>1977</v>
      </c>
      <c r="C45" s="45">
        <f>Q_class_deposited!I34</f>
        <v>0</v>
      </c>
      <c r="D45" s="161">
        <f t="shared" si="0"/>
        <v>1</v>
      </c>
      <c r="E45" s="68">
        <f t="shared" si="1"/>
        <v>0</v>
      </c>
      <c r="F45" s="37">
        <f t="shared" si="2"/>
        <v>0</v>
      </c>
      <c r="G45" s="37">
        <f t="shared" si="4"/>
        <v>0</v>
      </c>
      <c r="H45" s="37">
        <f t="shared" si="5"/>
        <v>0</v>
      </c>
      <c r="I45" s="166">
        <f t="shared" si="6"/>
        <v>0</v>
      </c>
      <c r="J45" s="164">
        <f t="shared" si="3"/>
        <v>0</v>
      </c>
    </row>
    <row r="46" spans="2:10" ht="13.5" thickBot="1">
      <c r="B46" s="42">
        <f>Q_class_deposited!B35</f>
        <v>1978</v>
      </c>
      <c r="C46" s="45">
        <f>Q_class_deposited!I35</f>
        <v>0</v>
      </c>
      <c r="D46" s="161">
        <f t="shared" si="0"/>
        <v>1</v>
      </c>
      <c r="E46" s="68">
        <f t="shared" si="1"/>
        <v>0</v>
      </c>
      <c r="F46" s="37">
        <f t="shared" si="2"/>
        <v>0</v>
      </c>
      <c r="G46" s="37">
        <f t="shared" si="4"/>
        <v>0</v>
      </c>
      <c r="H46" s="37">
        <f t="shared" si="5"/>
        <v>0</v>
      </c>
      <c r="I46" s="166">
        <f t="shared" si="6"/>
        <v>0</v>
      </c>
      <c r="J46" s="164">
        <f t="shared" si="3"/>
        <v>0</v>
      </c>
    </row>
    <row r="47" spans="2:10" ht="13.5" thickBot="1">
      <c r="B47" s="42">
        <f>Q_class_deposited!B36</f>
        <v>1979</v>
      </c>
      <c r="C47" s="45">
        <f>Q_class_deposited!I36</f>
        <v>0</v>
      </c>
      <c r="D47" s="161">
        <f t="shared" si="0"/>
        <v>1</v>
      </c>
      <c r="E47" s="68">
        <f t="shared" si="1"/>
        <v>0</v>
      </c>
      <c r="F47" s="37">
        <f t="shared" si="2"/>
        <v>0</v>
      </c>
      <c r="G47" s="37">
        <f t="shared" si="4"/>
        <v>0</v>
      </c>
      <c r="H47" s="37">
        <f t="shared" si="5"/>
        <v>0</v>
      </c>
      <c r="I47" s="166">
        <f t="shared" si="6"/>
        <v>0</v>
      </c>
      <c r="J47" s="164">
        <f t="shared" si="3"/>
        <v>0</v>
      </c>
    </row>
    <row r="48" spans="2:10" ht="13.5" thickBot="1">
      <c r="B48" s="42">
        <f>Q_class_deposited!B37</f>
        <v>1980</v>
      </c>
      <c r="C48" s="45">
        <f>Q_class_deposited!I37</f>
        <v>0</v>
      </c>
      <c r="D48" s="161">
        <f t="shared" si="0"/>
        <v>1</v>
      </c>
      <c r="E48" s="68">
        <f t="shared" si="1"/>
        <v>0</v>
      </c>
      <c r="F48" s="37">
        <f t="shared" si="2"/>
        <v>0</v>
      </c>
      <c r="G48" s="37">
        <f t="shared" si="4"/>
        <v>0</v>
      </c>
      <c r="H48" s="37">
        <f t="shared" si="5"/>
        <v>0</v>
      </c>
      <c r="I48" s="166">
        <f t="shared" si="6"/>
        <v>0</v>
      </c>
      <c r="J48" s="164">
        <f t="shared" si="3"/>
        <v>0</v>
      </c>
    </row>
    <row r="49" spans="2:10" ht="13.5" thickBot="1">
      <c r="B49" s="42">
        <f>Q_class_deposited!B38</f>
        <v>1981</v>
      </c>
      <c r="C49" s="45">
        <f>Q_class_deposited!I38</f>
        <v>0</v>
      </c>
      <c r="D49" s="161">
        <f t="shared" si="0"/>
        <v>1</v>
      </c>
      <c r="E49" s="68">
        <f t="shared" si="1"/>
        <v>0</v>
      </c>
      <c r="F49" s="37">
        <f t="shared" si="2"/>
        <v>0</v>
      </c>
      <c r="G49" s="37">
        <f t="shared" si="4"/>
        <v>0</v>
      </c>
      <c r="H49" s="37">
        <f t="shared" si="5"/>
        <v>0</v>
      </c>
      <c r="I49" s="166">
        <f t="shared" si="6"/>
        <v>0</v>
      </c>
      <c r="J49" s="164">
        <f t="shared" si="3"/>
        <v>0</v>
      </c>
    </row>
    <row r="50" spans="2:10" ht="13.5" thickBot="1">
      <c r="B50" s="42">
        <f>Q_class_deposited!B39</f>
        <v>1982</v>
      </c>
      <c r="C50" s="45">
        <f>Q_class_deposited!I39</f>
        <v>0</v>
      </c>
      <c r="D50" s="161">
        <f t="shared" ref="D50:D81" si="7">MCF</f>
        <v>1</v>
      </c>
      <c r="E50" s="68">
        <f t="shared" ref="E50:E81" si="8">C50*DOCsludge*DOCf_sludge*D50</f>
        <v>0</v>
      </c>
      <c r="F50" s="37">
        <f t="shared" si="2"/>
        <v>0</v>
      </c>
      <c r="G50" s="37">
        <f t="shared" si="4"/>
        <v>0</v>
      </c>
      <c r="H50" s="37">
        <f t="shared" si="5"/>
        <v>0</v>
      </c>
      <c r="I50" s="166">
        <f t="shared" si="6"/>
        <v>0</v>
      </c>
      <c r="J50" s="164">
        <f t="shared" ref="J50:J81" si="9">I50*MethaneFraction*MassRatio</f>
        <v>0</v>
      </c>
    </row>
    <row r="51" spans="2:10" ht="13.5" thickBot="1">
      <c r="B51" s="42">
        <f>Q_class_deposited!B40</f>
        <v>1983</v>
      </c>
      <c r="C51" s="45">
        <f>Q_class_deposited!I40</f>
        <v>0</v>
      </c>
      <c r="D51" s="161">
        <f t="shared" si="7"/>
        <v>1</v>
      </c>
      <c r="E51" s="68">
        <f t="shared" si="8"/>
        <v>0</v>
      </c>
      <c r="F51" s="37">
        <f t="shared" si="2"/>
        <v>0</v>
      </c>
      <c r="G51" s="37">
        <f t="shared" si="4"/>
        <v>0</v>
      </c>
      <c r="H51" s="37">
        <f t="shared" si="5"/>
        <v>0</v>
      </c>
      <c r="I51" s="166">
        <f t="shared" si="6"/>
        <v>0</v>
      </c>
      <c r="J51" s="164">
        <f t="shared" si="9"/>
        <v>0</v>
      </c>
    </row>
    <row r="52" spans="2:10" ht="13.5" thickBot="1">
      <c r="B52" s="42">
        <f>Q_class_deposited!B41</f>
        <v>1984</v>
      </c>
      <c r="C52" s="45">
        <f>Q_class_deposited!I41</f>
        <v>0</v>
      </c>
      <c r="D52" s="161">
        <f t="shared" si="7"/>
        <v>1</v>
      </c>
      <c r="E52" s="68">
        <f t="shared" si="8"/>
        <v>0</v>
      </c>
      <c r="F52" s="37">
        <f t="shared" si="2"/>
        <v>0</v>
      </c>
      <c r="G52" s="37">
        <f t="shared" si="4"/>
        <v>0</v>
      </c>
      <c r="H52" s="37">
        <f t="shared" si="5"/>
        <v>0</v>
      </c>
      <c r="I52" s="166">
        <f t="shared" si="6"/>
        <v>0</v>
      </c>
      <c r="J52" s="164">
        <f t="shared" si="9"/>
        <v>0</v>
      </c>
    </row>
    <row r="53" spans="2:10" ht="13.5" thickBot="1">
      <c r="B53" s="42">
        <f>Q_class_deposited!B42</f>
        <v>1985</v>
      </c>
      <c r="C53" s="45">
        <f>Q_class_deposited!I42</f>
        <v>0</v>
      </c>
      <c r="D53" s="161">
        <f t="shared" si="7"/>
        <v>1</v>
      </c>
      <c r="E53" s="68">
        <f t="shared" si="8"/>
        <v>0</v>
      </c>
      <c r="F53" s="37">
        <f t="shared" si="2"/>
        <v>0</v>
      </c>
      <c r="G53" s="37">
        <f t="shared" si="4"/>
        <v>0</v>
      </c>
      <c r="H53" s="37">
        <f t="shared" si="5"/>
        <v>0</v>
      </c>
      <c r="I53" s="166">
        <f t="shared" si="6"/>
        <v>0</v>
      </c>
      <c r="J53" s="164">
        <f t="shared" si="9"/>
        <v>0</v>
      </c>
    </row>
    <row r="54" spans="2:10" ht="13.5" thickBot="1">
      <c r="B54" s="42">
        <f>Q_class_deposited!B43</f>
        <v>1986</v>
      </c>
      <c r="C54" s="45">
        <f>Q_class_deposited!I43</f>
        <v>0</v>
      </c>
      <c r="D54" s="161">
        <f t="shared" si="7"/>
        <v>1</v>
      </c>
      <c r="E54" s="68">
        <f t="shared" si="8"/>
        <v>0</v>
      </c>
      <c r="F54" s="37">
        <f t="shared" si="2"/>
        <v>0</v>
      </c>
      <c r="G54" s="37">
        <f t="shared" si="4"/>
        <v>0</v>
      </c>
      <c r="H54" s="37">
        <f t="shared" si="5"/>
        <v>0</v>
      </c>
      <c r="I54" s="166">
        <f t="shared" si="6"/>
        <v>0</v>
      </c>
      <c r="J54" s="164">
        <f t="shared" si="9"/>
        <v>0</v>
      </c>
    </row>
    <row r="55" spans="2:10" ht="13.5" thickBot="1">
      <c r="B55" s="42">
        <f>Q_class_deposited!B44</f>
        <v>1987</v>
      </c>
      <c r="C55" s="45">
        <f>Q_class_deposited!I44</f>
        <v>0</v>
      </c>
      <c r="D55" s="161">
        <f t="shared" si="7"/>
        <v>1</v>
      </c>
      <c r="E55" s="68">
        <f t="shared" si="8"/>
        <v>0</v>
      </c>
      <c r="F55" s="37">
        <f t="shared" si="2"/>
        <v>0</v>
      </c>
      <c r="G55" s="37">
        <f t="shared" si="4"/>
        <v>0</v>
      </c>
      <c r="H55" s="37">
        <f t="shared" si="5"/>
        <v>0</v>
      </c>
      <c r="I55" s="166">
        <f t="shared" si="6"/>
        <v>0</v>
      </c>
      <c r="J55" s="164">
        <f t="shared" si="9"/>
        <v>0</v>
      </c>
    </row>
    <row r="56" spans="2:10" ht="13.5" thickBot="1">
      <c r="B56" s="42">
        <f>Q_class_deposited!B45</f>
        <v>1988</v>
      </c>
      <c r="C56" s="45">
        <f>Q_class_deposited!I45</f>
        <v>0</v>
      </c>
      <c r="D56" s="161">
        <f t="shared" si="7"/>
        <v>1</v>
      </c>
      <c r="E56" s="68">
        <f t="shared" si="8"/>
        <v>0</v>
      </c>
      <c r="F56" s="37">
        <f t="shared" si="2"/>
        <v>0</v>
      </c>
      <c r="G56" s="37">
        <f t="shared" si="4"/>
        <v>0</v>
      </c>
      <c r="H56" s="37">
        <f t="shared" si="5"/>
        <v>0</v>
      </c>
      <c r="I56" s="166">
        <f t="shared" si="6"/>
        <v>0</v>
      </c>
      <c r="J56" s="164">
        <f t="shared" si="9"/>
        <v>0</v>
      </c>
    </row>
    <row r="57" spans="2:10" ht="13.5" thickBot="1">
      <c r="B57" s="42">
        <f>Q_class_deposited!B46</f>
        <v>1989</v>
      </c>
      <c r="C57" s="45">
        <f>Q_class_deposited!I46</f>
        <v>0</v>
      </c>
      <c r="D57" s="161">
        <f t="shared" si="7"/>
        <v>1</v>
      </c>
      <c r="E57" s="68">
        <f t="shared" si="8"/>
        <v>0</v>
      </c>
      <c r="F57" s="37">
        <f t="shared" si="2"/>
        <v>0</v>
      </c>
      <c r="G57" s="37">
        <f t="shared" si="4"/>
        <v>0</v>
      </c>
      <c r="H57" s="37">
        <f t="shared" si="5"/>
        <v>0</v>
      </c>
      <c r="I57" s="166">
        <f t="shared" si="6"/>
        <v>0</v>
      </c>
      <c r="J57" s="164">
        <f t="shared" si="9"/>
        <v>0</v>
      </c>
    </row>
    <row r="58" spans="2:10" ht="13.5" thickBot="1">
      <c r="B58" s="42">
        <f>Q_class_deposited!B47</f>
        <v>1990</v>
      </c>
      <c r="C58" s="45">
        <f>Q_class_deposited!I47</f>
        <v>0</v>
      </c>
      <c r="D58" s="161">
        <f t="shared" si="7"/>
        <v>1</v>
      </c>
      <c r="E58" s="68">
        <f t="shared" si="8"/>
        <v>0</v>
      </c>
      <c r="F58" s="37">
        <f t="shared" si="2"/>
        <v>0</v>
      </c>
      <c r="G58" s="37">
        <f t="shared" si="4"/>
        <v>0</v>
      </c>
      <c r="H58" s="37">
        <f t="shared" si="5"/>
        <v>0</v>
      </c>
      <c r="I58" s="166">
        <f t="shared" si="6"/>
        <v>0</v>
      </c>
      <c r="J58" s="164">
        <f t="shared" si="9"/>
        <v>0</v>
      </c>
    </row>
    <row r="59" spans="2:10" ht="13.5" thickBot="1">
      <c r="B59" s="42">
        <f>Q_class_deposited!B48</f>
        <v>1991</v>
      </c>
      <c r="C59" s="45">
        <f>Q_class_deposited!I48</f>
        <v>0</v>
      </c>
      <c r="D59" s="161">
        <f t="shared" si="7"/>
        <v>1</v>
      </c>
      <c r="E59" s="68">
        <f t="shared" si="8"/>
        <v>0</v>
      </c>
      <c r="F59" s="37">
        <f t="shared" si="2"/>
        <v>0</v>
      </c>
      <c r="G59" s="37">
        <f t="shared" si="4"/>
        <v>0</v>
      </c>
      <c r="H59" s="37">
        <f t="shared" si="5"/>
        <v>0</v>
      </c>
      <c r="I59" s="166">
        <f t="shared" si="6"/>
        <v>0</v>
      </c>
      <c r="J59" s="164">
        <f t="shared" si="9"/>
        <v>0</v>
      </c>
    </row>
    <row r="60" spans="2:10" ht="13.5" thickBot="1">
      <c r="B60" s="42">
        <f>Q_class_deposited!B49</f>
        <v>1992</v>
      </c>
      <c r="C60" s="45">
        <f>Q_class_deposited!I49</f>
        <v>0</v>
      </c>
      <c r="D60" s="161">
        <f t="shared" si="7"/>
        <v>1</v>
      </c>
      <c r="E60" s="68">
        <f t="shared" si="8"/>
        <v>0</v>
      </c>
      <c r="F60" s="37">
        <f t="shared" si="2"/>
        <v>0</v>
      </c>
      <c r="G60" s="37">
        <f t="shared" si="4"/>
        <v>0</v>
      </c>
      <c r="H60" s="37">
        <f t="shared" si="5"/>
        <v>0</v>
      </c>
      <c r="I60" s="166">
        <f t="shared" si="6"/>
        <v>0</v>
      </c>
      <c r="J60" s="164">
        <f t="shared" si="9"/>
        <v>0</v>
      </c>
    </row>
    <row r="61" spans="2:10" ht="13.5" thickBot="1">
      <c r="B61" s="42">
        <f>Q_class_deposited!B50</f>
        <v>1993</v>
      </c>
      <c r="C61" s="45">
        <f>Q_class_deposited!I50</f>
        <v>0</v>
      </c>
      <c r="D61" s="161">
        <f t="shared" si="7"/>
        <v>1</v>
      </c>
      <c r="E61" s="68">
        <f t="shared" si="8"/>
        <v>0</v>
      </c>
      <c r="F61" s="37">
        <f t="shared" si="2"/>
        <v>0</v>
      </c>
      <c r="G61" s="37">
        <f t="shared" si="4"/>
        <v>0</v>
      </c>
      <c r="H61" s="37">
        <f t="shared" si="5"/>
        <v>0</v>
      </c>
      <c r="I61" s="166">
        <f t="shared" si="6"/>
        <v>0</v>
      </c>
      <c r="J61" s="164">
        <f t="shared" si="9"/>
        <v>0</v>
      </c>
    </row>
    <row r="62" spans="2:10" ht="13.5" thickBot="1">
      <c r="B62" s="42">
        <f>Q_class_deposited!B51</f>
        <v>1994</v>
      </c>
      <c r="C62" s="45">
        <f>Q_class_deposited!I51</f>
        <v>0</v>
      </c>
      <c r="D62" s="161">
        <f t="shared" si="7"/>
        <v>1</v>
      </c>
      <c r="E62" s="68">
        <f t="shared" si="8"/>
        <v>0</v>
      </c>
      <c r="F62" s="37">
        <f t="shared" si="2"/>
        <v>0</v>
      </c>
      <c r="G62" s="37">
        <f t="shared" si="4"/>
        <v>0</v>
      </c>
      <c r="H62" s="37">
        <f t="shared" si="5"/>
        <v>0</v>
      </c>
      <c r="I62" s="166">
        <f t="shared" si="6"/>
        <v>0</v>
      </c>
      <c r="J62" s="164">
        <f t="shared" si="9"/>
        <v>0</v>
      </c>
    </row>
    <row r="63" spans="2:10" ht="13.5" thickBot="1">
      <c r="B63" s="42">
        <f>Q_class_deposited!B52</f>
        <v>1995</v>
      </c>
      <c r="C63" s="45">
        <f>Q_class_deposited!I52</f>
        <v>0</v>
      </c>
      <c r="D63" s="161">
        <f t="shared" si="7"/>
        <v>1</v>
      </c>
      <c r="E63" s="68">
        <f t="shared" si="8"/>
        <v>0</v>
      </c>
      <c r="F63" s="37">
        <f t="shared" si="2"/>
        <v>0</v>
      </c>
      <c r="G63" s="37">
        <f t="shared" si="4"/>
        <v>0</v>
      </c>
      <c r="H63" s="37">
        <f t="shared" si="5"/>
        <v>0</v>
      </c>
      <c r="I63" s="166">
        <f t="shared" si="6"/>
        <v>0</v>
      </c>
      <c r="J63" s="164">
        <f t="shared" si="9"/>
        <v>0</v>
      </c>
    </row>
    <row r="64" spans="2:10" ht="13.5" thickBot="1">
      <c r="B64" s="42">
        <f>Q_class_deposited!B53</f>
        <v>1996</v>
      </c>
      <c r="C64" s="45">
        <f>Q_class_deposited!I53</f>
        <v>0</v>
      </c>
      <c r="D64" s="161">
        <f t="shared" si="7"/>
        <v>1</v>
      </c>
      <c r="E64" s="68">
        <f t="shared" si="8"/>
        <v>0</v>
      </c>
      <c r="F64" s="37">
        <f t="shared" si="2"/>
        <v>0</v>
      </c>
      <c r="G64" s="37">
        <f t="shared" si="4"/>
        <v>0</v>
      </c>
      <c r="H64" s="37">
        <f t="shared" si="5"/>
        <v>0</v>
      </c>
      <c r="I64" s="166">
        <f t="shared" si="6"/>
        <v>0</v>
      </c>
      <c r="J64" s="164">
        <f t="shared" si="9"/>
        <v>0</v>
      </c>
    </row>
    <row r="65" spans="2:10" ht="13.5" thickBot="1">
      <c r="B65" s="42">
        <f>Q_class_deposited!B54</f>
        <v>1997</v>
      </c>
      <c r="C65" s="45">
        <f>Q_class_deposited!I54</f>
        <v>0</v>
      </c>
      <c r="D65" s="161">
        <f t="shared" si="7"/>
        <v>1</v>
      </c>
      <c r="E65" s="68">
        <f t="shared" si="8"/>
        <v>0</v>
      </c>
      <c r="F65" s="37">
        <f t="shared" si="2"/>
        <v>0</v>
      </c>
      <c r="G65" s="37">
        <f t="shared" si="4"/>
        <v>0</v>
      </c>
      <c r="H65" s="37">
        <f t="shared" si="5"/>
        <v>0</v>
      </c>
      <c r="I65" s="166">
        <f t="shared" si="6"/>
        <v>0</v>
      </c>
      <c r="J65" s="164">
        <f t="shared" si="9"/>
        <v>0</v>
      </c>
    </row>
    <row r="66" spans="2:10" ht="13.5" thickBot="1">
      <c r="B66" s="42">
        <f>Q_class_deposited!B55</f>
        <v>1998</v>
      </c>
      <c r="C66" s="45">
        <f>Q_class_deposited!I55</f>
        <v>0</v>
      </c>
      <c r="D66" s="161">
        <f t="shared" si="7"/>
        <v>1</v>
      </c>
      <c r="E66" s="68">
        <f t="shared" si="8"/>
        <v>0</v>
      </c>
      <c r="F66" s="37">
        <f t="shared" si="2"/>
        <v>0</v>
      </c>
      <c r="G66" s="37">
        <f t="shared" si="4"/>
        <v>0</v>
      </c>
      <c r="H66" s="37">
        <f t="shared" si="5"/>
        <v>0</v>
      </c>
      <c r="I66" s="166">
        <f t="shared" si="6"/>
        <v>0</v>
      </c>
      <c r="J66" s="164">
        <f t="shared" si="9"/>
        <v>0</v>
      </c>
    </row>
    <row r="67" spans="2:10" ht="13.5" thickBot="1">
      <c r="B67" s="42">
        <f>Q_class_deposited!B56</f>
        <v>1999</v>
      </c>
      <c r="C67" s="45">
        <f>Q_class_deposited!I56</f>
        <v>0</v>
      </c>
      <c r="D67" s="161">
        <f t="shared" si="7"/>
        <v>1</v>
      </c>
      <c r="E67" s="68">
        <f t="shared" si="8"/>
        <v>0</v>
      </c>
      <c r="F67" s="37">
        <f t="shared" si="2"/>
        <v>0</v>
      </c>
      <c r="G67" s="37">
        <f t="shared" si="4"/>
        <v>0</v>
      </c>
      <c r="H67" s="37">
        <f t="shared" si="5"/>
        <v>0</v>
      </c>
      <c r="I67" s="166">
        <f t="shared" si="6"/>
        <v>0</v>
      </c>
      <c r="J67" s="164">
        <f t="shared" si="9"/>
        <v>0</v>
      </c>
    </row>
    <row r="68" spans="2:10" ht="13.5" thickBot="1">
      <c r="B68" s="42">
        <f>Q_class_deposited!B57</f>
        <v>2000</v>
      </c>
      <c r="C68" s="45">
        <f>Q_class_deposited!I57</f>
        <v>0</v>
      </c>
      <c r="D68" s="161">
        <f t="shared" si="7"/>
        <v>1</v>
      </c>
      <c r="E68" s="68">
        <f t="shared" si="8"/>
        <v>0</v>
      </c>
      <c r="F68" s="37">
        <f t="shared" si="2"/>
        <v>0</v>
      </c>
      <c r="G68" s="37">
        <f t="shared" si="4"/>
        <v>0</v>
      </c>
      <c r="H68" s="37">
        <f t="shared" si="5"/>
        <v>0</v>
      </c>
      <c r="I68" s="166">
        <f t="shared" si="6"/>
        <v>0</v>
      </c>
      <c r="J68" s="164">
        <f t="shared" si="9"/>
        <v>0</v>
      </c>
    </row>
    <row r="69" spans="2:10" ht="13.5" thickBot="1">
      <c r="B69" s="42">
        <f>Q_class_deposited!B58</f>
        <v>2001</v>
      </c>
      <c r="C69" s="45">
        <f>Q_class_deposited!I58</f>
        <v>0</v>
      </c>
      <c r="D69" s="161">
        <f t="shared" si="7"/>
        <v>1</v>
      </c>
      <c r="E69" s="68">
        <f t="shared" si="8"/>
        <v>0</v>
      </c>
      <c r="F69" s="37">
        <f t="shared" si="2"/>
        <v>0</v>
      </c>
      <c r="G69" s="37">
        <f t="shared" si="4"/>
        <v>0</v>
      </c>
      <c r="H69" s="37">
        <f t="shared" si="5"/>
        <v>0</v>
      </c>
      <c r="I69" s="166">
        <f t="shared" si="6"/>
        <v>0</v>
      </c>
      <c r="J69" s="164">
        <f t="shared" si="9"/>
        <v>0</v>
      </c>
    </row>
    <row r="70" spans="2:10" ht="13.5" thickBot="1">
      <c r="B70" s="42">
        <f>Q_class_deposited!B59</f>
        <v>2002</v>
      </c>
      <c r="C70" s="45">
        <f>Q_class_deposited!I59</f>
        <v>0</v>
      </c>
      <c r="D70" s="161">
        <f t="shared" si="7"/>
        <v>1</v>
      </c>
      <c r="E70" s="68">
        <f t="shared" si="8"/>
        <v>0</v>
      </c>
      <c r="F70" s="37">
        <f t="shared" si="2"/>
        <v>0</v>
      </c>
      <c r="G70" s="37">
        <f t="shared" si="4"/>
        <v>0</v>
      </c>
      <c r="H70" s="37">
        <f t="shared" si="5"/>
        <v>0</v>
      </c>
      <c r="I70" s="166">
        <f t="shared" si="6"/>
        <v>0</v>
      </c>
      <c r="J70" s="164">
        <f t="shared" si="9"/>
        <v>0</v>
      </c>
    </row>
    <row r="71" spans="2:10" ht="13.5" thickBot="1">
      <c r="B71" s="42">
        <f>Q_class_deposited!B60</f>
        <v>2003</v>
      </c>
      <c r="C71" s="45">
        <f>Q_class_deposited!I60</f>
        <v>0</v>
      </c>
      <c r="D71" s="161">
        <f t="shared" si="7"/>
        <v>1</v>
      </c>
      <c r="E71" s="68">
        <f t="shared" si="8"/>
        <v>0</v>
      </c>
      <c r="F71" s="37">
        <f t="shared" si="2"/>
        <v>0</v>
      </c>
      <c r="G71" s="37">
        <f t="shared" si="4"/>
        <v>0</v>
      </c>
      <c r="H71" s="37">
        <f t="shared" si="5"/>
        <v>0</v>
      </c>
      <c r="I71" s="166">
        <f t="shared" si="6"/>
        <v>0</v>
      </c>
      <c r="J71" s="164">
        <f t="shared" si="9"/>
        <v>0</v>
      </c>
    </row>
    <row r="72" spans="2:10" ht="13.5" thickBot="1">
      <c r="B72" s="42">
        <f>Q_class_deposited!B61</f>
        <v>2004</v>
      </c>
      <c r="C72" s="45">
        <f>Q_class_deposited!I61</f>
        <v>0</v>
      </c>
      <c r="D72" s="161">
        <f t="shared" si="7"/>
        <v>1</v>
      </c>
      <c r="E72" s="68">
        <f t="shared" si="8"/>
        <v>0</v>
      </c>
      <c r="F72" s="37">
        <f t="shared" si="2"/>
        <v>0</v>
      </c>
      <c r="G72" s="37">
        <f t="shared" si="4"/>
        <v>0</v>
      </c>
      <c r="H72" s="37">
        <f t="shared" si="5"/>
        <v>0</v>
      </c>
      <c r="I72" s="166">
        <f t="shared" si="6"/>
        <v>0</v>
      </c>
      <c r="J72" s="164">
        <f t="shared" si="9"/>
        <v>0</v>
      </c>
    </row>
    <row r="73" spans="2:10" ht="13.5" thickBot="1">
      <c r="B73" s="42">
        <f>Q_class_deposited!B62</f>
        <v>2005</v>
      </c>
      <c r="C73" s="45">
        <f>Q_class_deposited!I62</f>
        <v>0</v>
      </c>
      <c r="D73" s="161">
        <f t="shared" si="7"/>
        <v>1</v>
      </c>
      <c r="E73" s="68">
        <f t="shared" si="8"/>
        <v>0</v>
      </c>
      <c r="F73" s="37">
        <f t="shared" si="2"/>
        <v>0</v>
      </c>
      <c r="G73" s="37">
        <f t="shared" si="4"/>
        <v>0</v>
      </c>
      <c r="H73" s="37">
        <f t="shared" si="5"/>
        <v>0</v>
      </c>
      <c r="I73" s="166">
        <f t="shared" si="6"/>
        <v>0</v>
      </c>
      <c r="J73" s="164">
        <f t="shared" si="9"/>
        <v>0</v>
      </c>
    </row>
    <row r="74" spans="2:10" ht="13.5" thickBot="1">
      <c r="B74" s="42">
        <f>Q_class_deposited!B63</f>
        <v>2006</v>
      </c>
      <c r="C74" s="45">
        <f>Q_class_deposited!I63</f>
        <v>0</v>
      </c>
      <c r="D74" s="161">
        <f t="shared" si="7"/>
        <v>1</v>
      </c>
      <c r="E74" s="68">
        <f t="shared" si="8"/>
        <v>0</v>
      </c>
      <c r="F74" s="37">
        <f t="shared" si="2"/>
        <v>0</v>
      </c>
      <c r="G74" s="37">
        <f t="shared" si="4"/>
        <v>0</v>
      </c>
      <c r="H74" s="37">
        <f t="shared" si="5"/>
        <v>0</v>
      </c>
      <c r="I74" s="166">
        <f t="shared" si="6"/>
        <v>0</v>
      </c>
      <c r="J74" s="164">
        <f t="shared" si="9"/>
        <v>0</v>
      </c>
    </row>
    <row r="75" spans="2:10" ht="13.5" thickBot="1">
      <c r="B75" s="42">
        <f>Q_class_deposited!B64</f>
        <v>2007</v>
      </c>
      <c r="C75" s="45">
        <f>Q_class_deposited!I64</f>
        <v>0</v>
      </c>
      <c r="D75" s="161">
        <f t="shared" si="7"/>
        <v>1</v>
      </c>
      <c r="E75" s="68">
        <f t="shared" si="8"/>
        <v>0</v>
      </c>
      <c r="F75" s="37">
        <f t="shared" si="2"/>
        <v>0</v>
      </c>
      <c r="G75" s="37">
        <f t="shared" si="4"/>
        <v>0</v>
      </c>
      <c r="H75" s="37">
        <f t="shared" si="5"/>
        <v>0</v>
      </c>
      <c r="I75" s="166">
        <f t="shared" si="6"/>
        <v>0</v>
      </c>
      <c r="J75" s="164">
        <f t="shared" si="9"/>
        <v>0</v>
      </c>
    </row>
    <row r="76" spans="2:10" ht="13.5" thickBot="1">
      <c r="B76" s="42">
        <f>Q_class_deposited!B65</f>
        <v>2008</v>
      </c>
      <c r="C76" s="45">
        <f>Q_class_deposited!I65</f>
        <v>0</v>
      </c>
      <c r="D76" s="161">
        <f t="shared" si="7"/>
        <v>1</v>
      </c>
      <c r="E76" s="68">
        <f t="shared" si="8"/>
        <v>0</v>
      </c>
      <c r="F76" s="37">
        <f t="shared" si="2"/>
        <v>0</v>
      </c>
      <c r="G76" s="37">
        <f t="shared" si="4"/>
        <v>0</v>
      </c>
      <c r="H76" s="37">
        <f t="shared" si="5"/>
        <v>0</v>
      </c>
      <c r="I76" s="166">
        <f t="shared" si="6"/>
        <v>0</v>
      </c>
      <c r="J76" s="164">
        <f t="shared" si="9"/>
        <v>0</v>
      </c>
    </row>
    <row r="77" spans="2:10" ht="13.5" thickBot="1">
      <c r="B77" s="42">
        <f>Q_class_deposited!B66</f>
        <v>2009</v>
      </c>
      <c r="C77" s="45">
        <f>Q_class_deposited!I66</f>
        <v>0</v>
      </c>
      <c r="D77" s="161">
        <f t="shared" si="7"/>
        <v>1</v>
      </c>
      <c r="E77" s="68">
        <f t="shared" si="8"/>
        <v>0</v>
      </c>
      <c r="F77" s="37">
        <f t="shared" si="2"/>
        <v>0</v>
      </c>
      <c r="G77" s="37">
        <f t="shared" si="4"/>
        <v>0</v>
      </c>
      <c r="H77" s="37">
        <f t="shared" si="5"/>
        <v>0</v>
      </c>
      <c r="I77" s="166">
        <f t="shared" si="6"/>
        <v>0</v>
      </c>
      <c r="J77" s="164">
        <f t="shared" si="9"/>
        <v>0</v>
      </c>
    </row>
    <row r="78" spans="2:10" ht="13.5" thickBot="1">
      <c r="B78" s="42">
        <f>Q_class_deposited!B67</f>
        <v>2010</v>
      </c>
      <c r="C78" s="45">
        <f>Q_class_deposited!I67</f>
        <v>0</v>
      </c>
      <c r="D78" s="161">
        <f t="shared" si="7"/>
        <v>1</v>
      </c>
      <c r="E78" s="68">
        <f t="shared" si="8"/>
        <v>0</v>
      </c>
      <c r="F78" s="37">
        <f t="shared" si="2"/>
        <v>0</v>
      </c>
      <c r="G78" s="37">
        <f t="shared" si="4"/>
        <v>0</v>
      </c>
      <c r="H78" s="37">
        <f t="shared" si="5"/>
        <v>0</v>
      </c>
      <c r="I78" s="166">
        <f t="shared" si="6"/>
        <v>0</v>
      </c>
      <c r="J78" s="164">
        <f t="shared" si="9"/>
        <v>0</v>
      </c>
    </row>
    <row r="79" spans="2:10" ht="13.5" thickBot="1">
      <c r="B79" s="42">
        <f>Q_class_deposited!B68</f>
        <v>2011</v>
      </c>
      <c r="C79" s="45">
        <f>Q_class_deposited!I68</f>
        <v>0</v>
      </c>
      <c r="D79" s="161">
        <f t="shared" si="7"/>
        <v>1</v>
      </c>
      <c r="E79" s="68">
        <f t="shared" si="8"/>
        <v>0</v>
      </c>
      <c r="F79" s="37">
        <f t="shared" si="2"/>
        <v>0</v>
      </c>
      <c r="G79" s="37">
        <f t="shared" si="4"/>
        <v>0</v>
      </c>
      <c r="H79" s="37">
        <f t="shared" si="5"/>
        <v>0</v>
      </c>
      <c r="I79" s="166">
        <f t="shared" si="6"/>
        <v>0</v>
      </c>
      <c r="J79" s="164">
        <f t="shared" si="9"/>
        <v>0</v>
      </c>
    </row>
    <row r="80" spans="2:10" ht="13.5" thickBot="1">
      <c r="B80" s="42">
        <f>Q_class_deposited!B69</f>
        <v>2012</v>
      </c>
      <c r="C80" s="45">
        <f>Q_class_deposited!I69</f>
        <v>0</v>
      </c>
      <c r="D80" s="161">
        <f t="shared" si="7"/>
        <v>1</v>
      </c>
      <c r="E80" s="68">
        <f t="shared" si="8"/>
        <v>0</v>
      </c>
      <c r="F80" s="37">
        <f t="shared" si="2"/>
        <v>0</v>
      </c>
      <c r="G80" s="37">
        <f t="shared" si="4"/>
        <v>0</v>
      </c>
      <c r="H80" s="37">
        <f t="shared" si="5"/>
        <v>0</v>
      </c>
      <c r="I80" s="166">
        <f t="shared" si="6"/>
        <v>0</v>
      </c>
      <c r="J80" s="164">
        <f t="shared" si="9"/>
        <v>0</v>
      </c>
    </row>
    <row r="81" spans="2:10" ht="13.5" thickBot="1">
      <c r="B81" s="42">
        <f>Q_class_deposited!B70</f>
        <v>2013</v>
      </c>
      <c r="C81" s="45">
        <f>Q_class_deposited!I70</f>
        <v>0</v>
      </c>
      <c r="D81" s="161">
        <f t="shared" si="7"/>
        <v>1</v>
      </c>
      <c r="E81" s="68">
        <f t="shared" si="8"/>
        <v>0</v>
      </c>
      <c r="F81" s="37">
        <f t="shared" si="2"/>
        <v>0</v>
      </c>
      <c r="G81" s="37">
        <f t="shared" si="4"/>
        <v>0</v>
      </c>
      <c r="H81" s="37">
        <f t="shared" si="5"/>
        <v>0</v>
      </c>
      <c r="I81" s="166">
        <f t="shared" si="6"/>
        <v>0</v>
      </c>
      <c r="J81" s="164">
        <f t="shared" si="9"/>
        <v>0</v>
      </c>
    </row>
    <row r="82" spans="2:10" ht="13.5" thickBot="1">
      <c r="B82" s="42">
        <f>Q_class_deposited!B71</f>
        <v>2014</v>
      </c>
      <c r="C82" s="45">
        <f>Q_class_deposited!I71</f>
        <v>0</v>
      </c>
      <c r="D82" s="161">
        <f t="shared" ref="D82:D98" si="10">MCF</f>
        <v>1</v>
      </c>
      <c r="E82" s="68">
        <f t="shared" ref="E82:E98" si="11">C82*DOCsludge*DOCf_sludge*D82</f>
        <v>0</v>
      </c>
      <c r="F82" s="37">
        <f t="shared" ref="F82:F98" si="12">E82*$I$11</f>
        <v>0</v>
      </c>
      <c r="G82" s="37">
        <f t="shared" si="4"/>
        <v>0</v>
      </c>
      <c r="H82" s="37">
        <f t="shared" si="5"/>
        <v>0</v>
      </c>
      <c r="I82" s="166">
        <f t="shared" si="6"/>
        <v>0</v>
      </c>
      <c r="J82" s="164">
        <f t="shared" ref="J82:J98" si="13">I82*MethaneFraction*MassRatio</f>
        <v>0</v>
      </c>
    </row>
    <row r="83" spans="2:10" ht="13.5" thickBot="1">
      <c r="B83" s="42">
        <f>Q_class_deposited!B72</f>
        <v>2015</v>
      </c>
      <c r="C83" s="45">
        <f>Q_class_deposited!I72</f>
        <v>0</v>
      </c>
      <c r="D83" s="161">
        <f t="shared" si="10"/>
        <v>1</v>
      </c>
      <c r="E83" s="68">
        <f t="shared" si="11"/>
        <v>0</v>
      </c>
      <c r="F83" s="37">
        <f t="shared" si="12"/>
        <v>0</v>
      </c>
      <c r="G83" s="37">
        <f t="shared" ref="G83:G98" si="14">E83*(1-$I$11)</f>
        <v>0</v>
      </c>
      <c r="H83" s="37">
        <f t="shared" ref="H83:H98" si="15">F83+H82*$I$9</f>
        <v>0</v>
      </c>
      <c r="I83" s="166">
        <f t="shared" ref="I83:I98" si="16">H82*(1-$I$9)+G83</f>
        <v>0</v>
      </c>
      <c r="J83" s="164">
        <f t="shared" si="13"/>
        <v>0</v>
      </c>
    </row>
    <row r="84" spans="2:10" ht="13.5" thickBot="1">
      <c r="B84" s="42">
        <f>Q_class_deposited!B73</f>
        <v>2016</v>
      </c>
      <c r="C84" s="45">
        <f>Q_class_deposited!I73</f>
        <v>0</v>
      </c>
      <c r="D84" s="161">
        <f t="shared" si="10"/>
        <v>1</v>
      </c>
      <c r="E84" s="68">
        <f t="shared" si="11"/>
        <v>0</v>
      </c>
      <c r="F84" s="37">
        <f t="shared" si="12"/>
        <v>0</v>
      </c>
      <c r="G84" s="37">
        <f t="shared" si="14"/>
        <v>0</v>
      </c>
      <c r="H84" s="37">
        <f t="shared" si="15"/>
        <v>0</v>
      </c>
      <c r="I84" s="166">
        <f t="shared" si="16"/>
        <v>0</v>
      </c>
      <c r="J84" s="164">
        <f t="shared" si="13"/>
        <v>0</v>
      </c>
    </row>
    <row r="85" spans="2:10" ht="13.5" thickBot="1">
      <c r="B85" s="42">
        <f>Q_class_deposited!B74</f>
        <v>2017</v>
      </c>
      <c r="C85" s="45">
        <f>Q_class_deposited!I74</f>
        <v>0</v>
      </c>
      <c r="D85" s="161">
        <f t="shared" si="10"/>
        <v>1</v>
      </c>
      <c r="E85" s="68">
        <f t="shared" si="11"/>
        <v>0</v>
      </c>
      <c r="F85" s="37">
        <f t="shared" si="12"/>
        <v>0</v>
      </c>
      <c r="G85" s="37">
        <f t="shared" si="14"/>
        <v>0</v>
      </c>
      <c r="H85" s="37">
        <f t="shared" si="15"/>
        <v>0</v>
      </c>
      <c r="I85" s="166">
        <f t="shared" si="16"/>
        <v>0</v>
      </c>
      <c r="J85" s="164">
        <f t="shared" si="13"/>
        <v>0</v>
      </c>
    </row>
    <row r="86" spans="2:10" ht="13.5" thickBot="1">
      <c r="B86" s="42">
        <f>Q_class_deposited!B75</f>
        <v>2018</v>
      </c>
      <c r="C86" s="45">
        <f>Q_class_deposited!I75</f>
        <v>0</v>
      </c>
      <c r="D86" s="161">
        <f t="shared" si="10"/>
        <v>1</v>
      </c>
      <c r="E86" s="68">
        <f t="shared" si="11"/>
        <v>0</v>
      </c>
      <c r="F86" s="37">
        <f t="shared" si="12"/>
        <v>0</v>
      </c>
      <c r="G86" s="37">
        <f t="shared" si="14"/>
        <v>0</v>
      </c>
      <c r="H86" s="37">
        <f t="shared" si="15"/>
        <v>0</v>
      </c>
      <c r="I86" s="166">
        <f t="shared" si="16"/>
        <v>0</v>
      </c>
      <c r="J86" s="164">
        <f t="shared" si="13"/>
        <v>0</v>
      </c>
    </row>
    <row r="87" spans="2:10" ht="13.5" thickBot="1">
      <c r="B87" s="42">
        <f>Q_class_deposited!B76</f>
        <v>2019</v>
      </c>
      <c r="C87" s="45">
        <f>Q_class_deposited!I76</f>
        <v>0</v>
      </c>
      <c r="D87" s="161">
        <f t="shared" si="10"/>
        <v>1</v>
      </c>
      <c r="E87" s="68">
        <f t="shared" si="11"/>
        <v>0</v>
      </c>
      <c r="F87" s="37">
        <f t="shared" si="12"/>
        <v>0</v>
      </c>
      <c r="G87" s="37">
        <f t="shared" si="14"/>
        <v>0</v>
      </c>
      <c r="H87" s="37">
        <f t="shared" si="15"/>
        <v>0</v>
      </c>
      <c r="I87" s="166">
        <f t="shared" si="16"/>
        <v>0</v>
      </c>
      <c r="J87" s="164">
        <f t="shared" si="13"/>
        <v>0</v>
      </c>
    </row>
    <row r="88" spans="2:10" ht="13.5" thickBot="1">
      <c r="B88" s="42">
        <f>Q_class_deposited!B77</f>
        <v>2020</v>
      </c>
      <c r="C88" s="45">
        <f>Q_class_deposited!I77</f>
        <v>0</v>
      </c>
      <c r="D88" s="161">
        <f t="shared" si="10"/>
        <v>1</v>
      </c>
      <c r="E88" s="68">
        <f t="shared" si="11"/>
        <v>0</v>
      </c>
      <c r="F88" s="37">
        <f t="shared" si="12"/>
        <v>0</v>
      </c>
      <c r="G88" s="37">
        <f t="shared" si="14"/>
        <v>0</v>
      </c>
      <c r="H88" s="37">
        <f t="shared" si="15"/>
        <v>0</v>
      </c>
      <c r="I88" s="166">
        <f t="shared" si="16"/>
        <v>0</v>
      </c>
      <c r="J88" s="164">
        <f t="shared" si="13"/>
        <v>0</v>
      </c>
    </row>
    <row r="89" spans="2:10" ht="13.5" thickBot="1">
      <c r="B89" s="42">
        <f>Q_class_deposited!B78</f>
        <v>2021</v>
      </c>
      <c r="C89" s="45">
        <f>Q_class_deposited!I78</f>
        <v>0</v>
      </c>
      <c r="D89" s="161">
        <f t="shared" si="10"/>
        <v>1</v>
      </c>
      <c r="E89" s="68">
        <f t="shared" si="11"/>
        <v>0</v>
      </c>
      <c r="F89" s="37">
        <f t="shared" si="12"/>
        <v>0</v>
      </c>
      <c r="G89" s="37">
        <f t="shared" si="14"/>
        <v>0</v>
      </c>
      <c r="H89" s="37">
        <f t="shared" si="15"/>
        <v>0</v>
      </c>
      <c r="I89" s="166">
        <f t="shared" si="16"/>
        <v>0</v>
      </c>
      <c r="J89" s="164">
        <f t="shared" si="13"/>
        <v>0</v>
      </c>
    </row>
    <row r="90" spans="2:10" ht="13.5" thickBot="1">
      <c r="B90" s="42">
        <f>Q_class_deposited!B79</f>
        <v>2022</v>
      </c>
      <c r="C90" s="45">
        <f>Q_class_deposited!I79</f>
        <v>0</v>
      </c>
      <c r="D90" s="161">
        <f t="shared" si="10"/>
        <v>1</v>
      </c>
      <c r="E90" s="68">
        <f t="shared" si="11"/>
        <v>0</v>
      </c>
      <c r="F90" s="37">
        <f t="shared" si="12"/>
        <v>0</v>
      </c>
      <c r="G90" s="37">
        <f t="shared" si="14"/>
        <v>0</v>
      </c>
      <c r="H90" s="37">
        <f t="shared" si="15"/>
        <v>0</v>
      </c>
      <c r="I90" s="166">
        <f t="shared" si="16"/>
        <v>0</v>
      </c>
      <c r="J90" s="164">
        <f t="shared" si="13"/>
        <v>0</v>
      </c>
    </row>
    <row r="91" spans="2:10" ht="13.5" thickBot="1">
      <c r="B91" s="42">
        <f>Q_class_deposited!B80</f>
        <v>2023</v>
      </c>
      <c r="C91" s="45">
        <f>Q_class_deposited!I80</f>
        <v>0</v>
      </c>
      <c r="D91" s="161">
        <f t="shared" si="10"/>
        <v>1</v>
      </c>
      <c r="E91" s="68">
        <f t="shared" si="11"/>
        <v>0</v>
      </c>
      <c r="F91" s="37">
        <f t="shared" si="12"/>
        <v>0</v>
      </c>
      <c r="G91" s="37">
        <f t="shared" si="14"/>
        <v>0</v>
      </c>
      <c r="H91" s="37">
        <f t="shared" si="15"/>
        <v>0</v>
      </c>
      <c r="I91" s="166">
        <f t="shared" si="16"/>
        <v>0</v>
      </c>
      <c r="J91" s="164">
        <f t="shared" si="13"/>
        <v>0</v>
      </c>
    </row>
    <row r="92" spans="2:10" ht="13.5" thickBot="1">
      <c r="B92" s="42">
        <f>Q_class_deposited!B81</f>
        <v>2024</v>
      </c>
      <c r="C92" s="45">
        <f>Q_class_deposited!I81</f>
        <v>0</v>
      </c>
      <c r="D92" s="161">
        <f t="shared" si="10"/>
        <v>1</v>
      </c>
      <c r="E92" s="68">
        <f t="shared" si="11"/>
        <v>0</v>
      </c>
      <c r="F92" s="37">
        <f t="shared" si="12"/>
        <v>0</v>
      </c>
      <c r="G92" s="37">
        <f t="shared" si="14"/>
        <v>0</v>
      </c>
      <c r="H92" s="37">
        <f t="shared" si="15"/>
        <v>0</v>
      </c>
      <c r="I92" s="166">
        <f t="shared" si="16"/>
        <v>0</v>
      </c>
      <c r="J92" s="164">
        <f t="shared" si="13"/>
        <v>0</v>
      </c>
    </row>
    <row r="93" spans="2:10" ht="13.5" thickBot="1">
      <c r="B93" s="42">
        <f>Q_class_deposited!B82</f>
        <v>2025</v>
      </c>
      <c r="C93" s="45">
        <f>Q_class_deposited!I82</f>
        <v>0</v>
      </c>
      <c r="D93" s="161">
        <f t="shared" si="10"/>
        <v>1</v>
      </c>
      <c r="E93" s="68">
        <f t="shared" si="11"/>
        <v>0</v>
      </c>
      <c r="F93" s="37">
        <f t="shared" si="12"/>
        <v>0</v>
      </c>
      <c r="G93" s="37">
        <f t="shared" si="14"/>
        <v>0</v>
      </c>
      <c r="H93" s="37">
        <f t="shared" si="15"/>
        <v>0</v>
      </c>
      <c r="I93" s="166">
        <f t="shared" si="16"/>
        <v>0</v>
      </c>
      <c r="J93" s="164">
        <f t="shared" si="13"/>
        <v>0</v>
      </c>
    </row>
    <row r="94" spans="2:10" ht="13.5" thickBot="1">
      <c r="B94" s="42">
        <f>Q_class_deposited!B83</f>
        <v>2026</v>
      </c>
      <c r="C94" s="45">
        <f>Q_class_deposited!I83</f>
        <v>0</v>
      </c>
      <c r="D94" s="161">
        <f t="shared" si="10"/>
        <v>1</v>
      </c>
      <c r="E94" s="68">
        <f t="shared" si="11"/>
        <v>0</v>
      </c>
      <c r="F94" s="37">
        <f t="shared" si="12"/>
        <v>0</v>
      </c>
      <c r="G94" s="37">
        <f t="shared" si="14"/>
        <v>0</v>
      </c>
      <c r="H94" s="37">
        <f t="shared" si="15"/>
        <v>0</v>
      </c>
      <c r="I94" s="166">
        <f t="shared" si="16"/>
        <v>0</v>
      </c>
      <c r="J94" s="164">
        <f t="shared" si="13"/>
        <v>0</v>
      </c>
    </row>
    <row r="95" spans="2:10" ht="13.5" thickBot="1">
      <c r="B95" s="42">
        <f>Q_class_deposited!B84</f>
        <v>2027</v>
      </c>
      <c r="C95" s="45">
        <f>Q_class_deposited!I84</f>
        <v>0</v>
      </c>
      <c r="D95" s="161">
        <f t="shared" si="10"/>
        <v>1</v>
      </c>
      <c r="E95" s="68">
        <f t="shared" si="11"/>
        <v>0</v>
      </c>
      <c r="F95" s="37">
        <f t="shared" si="12"/>
        <v>0</v>
      </c>
      <c r="G95" s="37">
        <f t="shared" si="14"/>
        <v>0</v>
      </c>
      <c r="H95" s="37">
        <f t="shared" si="15"/>
        <v>0</v>
      </c>
      <c r="I95" s="166">
        <f t="shared" si="16"/>
        <v>0</v>
      </c>
      <c r="J95" s="164">
        <f t="shared" si="13"/>
        <v>0</v>
      </c>
    </row>
    <row r="96" spans="2:10" ht="13.5" thickBot="1">
      <c r="B96" s="42">
        <f>Q_class_deposited!B85</f>
        <v>2028</v>
      </c>
      <c r="C96" s="45">
        <f>Q_class_deposited!I85</f>
        <v>0</v>
      </c>
      <c r="D96" s="161">
        <f t="shared" si="10"/>
        <v>1</v>
      </c>
      <c r="E96" s="68">
        <f t="shared" si="11"/>
        <v>0</v>
      </c>
      <c r="F96" s="37">
        <f t="shared" si="12"/>
        <v>0</v>
      </c>
      <c r="G96" s="37">
        <f t="shared" si="14"/>
        <v>0</v>
      </c>
      <c r="H96" s="37">
        <f t="shared" si="15"/>
        <v>0</v>
      </c>
      <c r="I96" s="166">
        <f t="shared" si="16"/>
        <v>0</v>
      </c>
      <c r="J96" s="164">
        <f t="shared" si="13"/>
        <v>0</v>
      </c>
    </row>
    <row r="97" spans="2:10" ht="13.5" thickBot="1">
      <c r="B97" s="42">
        <f>Q_class_deposited!B86</f>
        <v>2029</v>
      </c>
      <c r="C97" s="45">
        <f>Q_class_deposited!I86</f>
        <v>0</v>
      </c>
      <c r="D97" s="161">
        <f t="shared" si="10"/>
        <v>1</v>
      </c>
      <c r="E97" s="68">
        <f t="shared" si="11"/>
        <v>0</v>
      </c>
      <c r="F97" s="37">
        <f t="shared" si="12"/>
        <v>0</v>
      </c>
      <c r="G97" s="37">
        <f t="shared" si="14"/>
        <v>0</v>
      </c>
      <c r="H97" s="37">
        <f t="shared" si="15"/>
        <v>0</v>
      </c>
      <c r="I97" s="166">
        <f t="shared" si="16"/>
        <v>0</v>
      </c>
      <c r="J97" s="164">
        <f t="shared" si="13"/>
        <v>0</v>
      </c>
    </row>
    <row r="98" spans="2:10" ht="13.5" thickBot="1">
      <c r="B98" s="43">
        <f>Q_class_deposited!B87</f>
        <v>2030</v>
      </c>
      <c r="C98" s="46">
        <f>Q_class_deposited!I87</f>
        <v>0</v>
      </c>
      <c r="D98" s="161">
        <f t="shared" si="10"/>
        <v>1</v>
      </c>
      <c r="E98" s="68">
        <f t="shared" si="11"/>
        <v>0</v>
      </c>
      <c r="F98" s="38">
        <f t="shared" si="12"/>
        <v>0</v>
      </c>
      <c r="G98" s="38">
        <f t="shared" si="14"/>
        <v>0</v>
      </c>
      <c r="H98" s="38">
        <f t="shared" si="15"/>
        <v>0</v>
      </c>
      <c r="I98" s="163">
        <f t="shared" si="16"/>
        <v>0</v>
      </c>
      <c r="J98" s="164">
        <f t="shared" si="13"/>
        <v>0</v>
      </c>
    </row>
  </sheetData>
  <sheetProtection algorithmName="SHA-512" hashValue="XD8K4EbJuHDAOzlaVCovnKojf8c/pII6JEXCb8BRTPgRU/mo9vsSu+If7E7HDPw9IsfXUx18doZpaGtV0TRvWA==" saltValue="OJgRgXeR9rxABbVmrSxUCQ==" spinCount="100000" sheet="1" objects="1" scenarios="1"/>
  <phoneticPr fontId="12" type="noConversion"/>
  <pageMargins left="0.75" right="0.75" top="1" bottom="1" header="0.5" footer="0.5"/>
  <headerFooter alignWithMargins="0"/>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indexed="43"/>
  </sheetPr>
  <dimension ref="B2:L87"/>
  <sheetViews>
    <sheetView showGridLines="0" workbookViewId="0">
      <pane xSplit="2" ySplit="6" topLeftCell="C58" activePane="bottomRight" state="frozen"/>
      <selection pane="bottomRight" activeCell="C7" sqref="C7"/>
      <selection pane="bottomLeft" activeCell="E19" sqref="E19"/>
      <selection pane="topRight" activeCell="E19" sqref="E19"/>
    </sheetView>
  </sheetViews>
  <sheetFormatPr defaultColWidth="11.42578125" defaultRowHeight="12.75"/>
  <cols>
    <col min="1" max="1" width="3.42578125" customWidth="1"/>
    <col min="2" max="2" width="5.42578125" customWidth="1"/>
    <col min="3" max="9" width="10.140625" customWidth="1"/>
    <col min="10" max="10" width="11.42578125" customWidth="1"/>
    <col min="11" max="11" width="10.140625" customWidth="1"/>
  </cols>
  <sheetData>
    <row r="2" spans="2:12" ht="15.75">
      <c r="C2" s="3" t="s">
        <v>105</v>
      </c>
      <c r="D2" s="3"/>
    </row>
    <row r="3" spans="2:12" ht="13.5" thickBot="1"/>
    <row r="4" spans="2:12" ht="13.5" thickBot="1">
      <c r="C4" s="194" t="s">
        <v>106</v>
      </c>
      <c r="D4" s="195"/>
      <c r="E4" s="195"/>
      <c r="F4" s="195"/>
      <c r="G4" s="195"/>
      <c r="H4" s="195"/>
      <c r="I4" s="195"/>
      <c r="J4" s="195"/>
      <c r="K4" s="195"/>
    </row>
    <row r="5" spans="2:12" s="1" customFormat="1" ht="25.5">
      <c r="B5" s="14" t="s">
        <v>50</v>
      </c>
      <c r="C5" s="67" t="s">
        <v>34</v>
      </c>
      <c r="D5" s="16" t="s">
        <v>35</v>
      </c>
      <c r="E5" s="13" t="s">
        <v>37</v>
      </c>
      <c r="F5" s="13" t="s">
        <v>107</v>
      </c>
      <c r="G5" s="13" t="s">
        <v>53</v>
      </c>
      <c r="H5" s="13" t="s">
        <v>36</v>
      </c>
      <c r="I5" s="13" t="s">
        <v>38</v>
      </c>
      <c r="J5" s="13" t="s">
        <v>108</v>
      </c>
      <c r="K5" s="21" t="s">
        <v>109</v>
      </c>
    </row>
    <row r="6" spans="2:12" s="2" customFormat="1" ht="13.5" thickBot="1">
      <c r="B6" s="15"/>
      <c r="C6" s="6" t="s">
        <v>56</v>
      </c>
      <c r="D6" s="6" t="s">
        <v>56</v>
      </c>
      <c r="E6" s="6" t="s">
        <v>56</v>
      </c>
      <c r="F6" s="6" t="s">
        <v>56</v>
      </c>
      <c r="G6" s="6" t="s">
        <v>56</v>
      </c>
      <c r="H6" s="6" t="s">
        <v>56</v>
      </c>
      <c r="I6" s="6" t="s">
        <v>56</v>
      </c>
      <c r="J6" s="6" t="s">
        <v>56</v>
      </c>
      <c r="K6" s="6" t="s">
        <v>56</v>
      </c>
    </row>
    <row r="7" spans="2:12">
      <c r="B7" s="10">
        <v>1950</v>
      </c>
      <c r="C7" s="175">
        <f>Activity!$C7*Activity!$D7*Activity!E7</f>
        <v>0</v>
      </c>
      <c r="D7" s="176">
        <f>Activity!$C7*Activity!$D7*Activity!F7</f>
        <v>0</v>
      </c>
      <c r="E7" s="176">
        <f>Activity!$C7*Activity!$D7*Activity!G7</f>
        <v>0</v>
      </c>
      <c r="F7" s="176">
        <f>Activity!$C7*Activity!$D7*Activity!H7</f>
        <v>0</v>
      </c>
      <c r="G7" s="176">
        <f>Activity!$C7*Activity!$D7*Activity!I7</f>
        <v>0</v>
      </c>
      <c r="H7" s="176">
        <f>Activity!$C7*Activity!$D7*Activity!J7</f>
        <v>0</v>
      </c>
      <c r="I7" s="176">
        <f>Activity!$C7*Activity!$D7*Activity!K7</f>
        <v>0</v>
      </c>
      <c r="J7" s="177">
        <f>Activity!C7*Activity!D7</f>
        <v>0</v>
      </c>
      <c r="K7" s="176">
        <f>Activity!$C7*Activity!$D7*Activity!L7</f>
        <v>0</v>
      </c>
      <c r="L7" s="108"/>
    </row>
    <row r="8" spans="2:12">
      <c r="B8" s="5">
        <f t="shared" ref="B8:B71" si="0">B7+1</f>
        <v>1951</v>
      </c>
      <c r="C8" s="178">
        <f>Activity!$C8*Activity!$D8*Activity!E8</f>
        <v>0</v>
      </c>
      <c r="D8" s="179">
        <f>Activity!$C8*Activity!$D8*Activity!F8</f>
        <v>0</v>
      </c>
      <c r="E8" s="179">
        <f>Activity!$C8*Activity!$D8*Activity!G8</f>
        <v>0</v>
      </c>
      <c r="F8" s="179">
        <f>Activity!$C8*Activity!$D8*Activity!H8</f>
        <v>0</v>
      </c>
      <c r="G8" s="179">
        <f>Activity!$C8*Activity!$D8*Activity!I8</f>
        <v>0</v>
      </c>
      <c r="H8" s="180">
        <f>Activity!$C8*Activity!$D8*Activity!J8</f>
        <v>0</v>
      </c>
      <c r="I8" s="180">
        <f>Activity!$C8*Activity!$D8*Activity!K8</f>
        <v>0</v>
      </c>
      <c r="J8" s="179">
        <f>Activity!C8*Activity!D8</f>
        <v>0</v>
      </c>
      <c r="K8" s="179">
        <f>Activity!$C8*Activity!$D8*Activity!L8</f>
        <v>0</v>
      </c>
    </row>
    <row r="9" spans="2:12">
      <c r="B9" s="5">
        <f t="shared" si="0"/>
        <v>1952</v>
      </c>
      <c r="C9" s="178">
        <f>Activity!$C9*Activity!$D9*Activity!E9</f>
        <v>0</v>
      </c>
      <c r="D9" s="179">
        <f>Activity!$C9*Activity!$D9*Activity!F9</f>
        <v>0</v>
      </c>
      <c r="E9" s="179">
        <f>Activity!$C9*Activity!$D9*Activity!G9</f>
        <v>0</v>
      </c>
      <c r="F9" s="179">
        <f>Activity!$C9*Activity!$D9*Activity!H9</f>
        <v>0</v>
      </c>
      <c r="G9" s="179">
        <f>Activity!$C9*Activity!$D9*Activity!I9</f>
        <v>0</v>
      </c>
      <c r="H9" s="180">
        <f>Activity!$C9*Activity!$D9*Activity!J9</f>
        <v>0</v>
      </c>
      <c r="I9" s="180">
        <f>Activity!$C9*Activity!$D9*Activity!K9</f>
        <v>0</v>
      </c>
      <c r="J9" s="179">
        <f>Activity!C9*Activity!D9</f>
        <v>0</v>
      </c>
      <c r="K9" s="179">
        <f>Activity!$C9*Activity!$D9*Activity!L9</f>
        <v>0</v>
      </c>
    </row>
    <row r="10" spans="2:12">
      <c r="B10" s="5">
        <f t="shared" si="0"/>
        <v>1953</v>
      </c>
      <c r="C10" s="178">
        <f>Activity!$C10*Activity!$D10*Activity!E10</f>
        <v>0</v>
      </c>
      <c r="D10" s="179">
        <f>Activity!$C10*Activity!$D10*Activity!F10</f>
        <v>0</v>
      </c>
      <c r="E10" s="179">
        <f>Activity!$C10*Activity!$D10*Activity!G10</f>
        <v>0</v>
      </c>
      <c r="F10" s="179">
        <f>Activity!$C10*Activity!$D10*Activity!H10</f>
        <v>0</v>
      </c>
      <c r="G10" s="179">
        <f>Activity!$C10*Activity!$D10*Activity!I10</f>
        <v>0</v>
      </c>
      <c r="H10" s="180">
        <f>Activity!$C10*Activity!$D10*Activity!J10</f>
        <v>0</v>
      </c>
      <c r="I10" s="180">
        <f>Activity!$C10*Activity!$D10*Activity!K10</f>
        <v>0</v>
      </c>
      <c r="J10" s="179">
        <f>Activity!C10*Activity!D10</f>
        <v>0</v>
      </c>
      <c r="K10" s="179">
        <f>Activity!$C10*Activity!$D10*Activity!L10</f>
        <v>0</v>
      </c>
    </row>
    <row r="11" spans="2:12">
      <c r="B11" s="5">
        <f t="shared" si="0"/>
        <v>1954</v>
      </c>
      <c r="C11" s="178">
        <f>Activity!$C11*Activity!$D11*Activity!E11</f>
        <v>0</v>
      </c>
      <c r="D11" s="179">
        <f>Activity!$C11*Activity!$D11*Activity!F11</f>
        <v>0</v>
      </c>
      <c r="E11" s="179">
        <f>Activity!$C11*Activity!$D11*Activity!G11</f>
        <v>0</v>
      </c>
      <c r="F11" s="179">
        <f>Activity!$C11*Activity!$D11*Activity!H11</f>
        <v>0</v>
      </c>
      <c r="G11" s="179">
        <f>Activity!$C11*Activity!$D11*Activity!I11</f>
        <v>0</v>
      </c>
      <c r="H11" s="180">
        <f>Activity!$C11*Activity!$D11*Activity!J11</f>
        <v>0</v>
      </c>
      <c r="I11" s="180">
        <f>Activity!$C11*Activity!$D11*Activity!K11</f>
        <v>0</v>
      </c>
      <c r="J11" s="179">
        <f>Activity!C11*Activity!D11</f>
        <v>0</v>
      </c>
      <c r="K11" s="179">
        <f>Activity!$C11*Activity!$D11*Activity!L11</f>
        <v>0</v>
      </c>
    </row>
    <row r="12" spans="2:12">
      <c r="B12" s="5">
        <f t="shared" si="0"/>
        <v>1955</v>
      </c>
      <c r="C12" s="178">
        <f>Activity!$C12*Activity!$D12*Activity!E12</f>
        <v>0</v>
      </c>
      <c r="D12" s="179">
        <f>Activity!$C12*Activity!$D12*Activity!F12</f>
        <v>0</v>
      </c>
      <c r="E12" s="179">
        <f>Activity!$C12*Activity!$D12*Activity!G12</f>
        <v>0</v>
      </c>
      <c r="F12" s="179">
        <f>Activity!$C12*Activity!$D12*Activity!H12</f>
        <v>0</v>
      </c>
      <c r="G12" s="179">
        <f>Activity!$C12*Activity!$D12*Activity!I12</f>
        <v>0</v>
      </c>
      <c r="H12" s="180">
        <f>Activity!$C12*Activity!$D12*Activity!J12</f>
        <v>0</v>
      </c>
      <c r="I12" s="180">
        <f>Activity!$C12*Activity!$D12*Activity!K12</f>
        <v>0</v>
      </c>
      <c r="J12" s="179">
        <f>Activity!C12*Activity!D12</f>
        <v>0</v>
      </c>
      <c r="K12" s="179">
        <f>Activity!$C12*Activity!$D12*Activity!L12</f>
        <v>0</v>
      </c>
    </row>
    <row r="13" spans="2:12">
      <c r="B13" s="5">
        <f t="shared" si="0"/>
        <v>1956</v>
      </c>
      <c r="C13" s="178">
        <f>Activity!$C13*Activity!$D13*Activity!E13</f>
        <v>0</v>
      </c>
      <c r="D13" s="179">
        <f>Activity!$C13*Activity!$D13*Activity!F13</f>
        <v>0</v>
      </c>
      <c r="E13" s="179">
        <f>Activity!$C13*Activity!$D13*Activity!G13</f>
        <v>0</v>
      </c>
      <c r="F13" s="179">
        <f>Activity!$C13*Activity!$D13*Activity!H13</f>
        <v>0</v>
      </c>
      <c r="G13" s="179">
        <f>Activity!$C13*Activity!$D13*Activity!I13</f>
        <v>0</v>
      </c>
      <c r="H13" s="180">
        <f>Activity!$C13*Activity!$D13*Activity!J13</f>
        <v>0</v>
      </c>
      <c r="I13" s="180">
        <f>Activity!$C13*Activity!$D13*Activity!K13</f>
        <v>0</v>
      </c>
      <c r="J13" s="179">
        <f>Activity!C13*Activity!D13</f>
        <v>0</v>
      </c>
      <c r="K13" s="179">
        <f>Activity!$C13*Activity!$D13*Activity!L13</f>
        <v>0</v>
      </c>
    </row>
    <row r="14" spans="2:12">
      <c r="B14" s="5">
        <f t="shared" si="0"/>
        <v>1957</v>
      </c>
      <c r="C14" s="178">
        <f>Activity!$C14*Activity!$D14*Activity!E14</f>
        <v>0</v>
      </c>
      <c r="D14" s="179">
        <f>Activity!$C14*Activity!$D14*Activity!F14</f>
        <v>0</v>
      </c>
      <c r="E14" s="179">
        <f>Activity!$C14*Activity!$D14*Activity!G14</f>
        <v>0</v>
      </c>
      <c r="F14" s="179">
        <f>Activity!$C14*Activity!$D14*Activity!H14</f>
        <v>0</v>
      </c>
      <c r="G14" s="179">
        <f>Activity!$C14*Activity!$D14*Activity!I14</f>
        <v>0</v>
      </c>
      <c r="H14" s="180">
        <f>Activity!$C14*Activity!$D14*Activity!J14</f>
        <v>0</v>
      </c>
      <c r="I14" s="180">
        <f>Activity!$C14*Activity!$D14*Activity!K14</f>
        <v>0</v>
      </c>
      <c r="J14" s="179">
        <f>Activity!C14*Activity!D14</f>
        <v>0</v>
      </c>
      <c r="K14" s="179">
        <f>Activity!$C14*Activity!$D14*Activity!L14</f>
        <v>0</v>
      </c>
    </row>
    <row r="15" spans="2:12">
      <c r="B15" s="5">
        <f t="shared" si="0"/>
        <v>1958</v>
      </c>
      <c r="C15" s="178">
        <f>Activity!$C15*Activity!$D15*Activity!E15</f>
        <v>0</v>
      </c>
      <c r="D15" s="179">
        <f>Activity!$C15*Activity!$D15*Activity!F15</f>
        <v>0</v>
      </c>
      <c r="E15" s="179">
        <f>Activity!$C15*Activity!$D15*Activity!G15</f>
        <v>0</v>
      </c>
      <c r="F15" s="179">
        <f>Activity!$C15*Activity!$D15*Activity!H15</f>
        <v>0</v>
      </c>
      <c r="G15" s="179">
        <f>Activity!$C15*Activity!$D15*Activity!I15</f>
        <v>0</v>
      </c>
      <c r="H15" s="180">
        <f>Activity!$C15*Activity!$D15*Activity!J15</f>
        <v>0</v>
      </c>
      <c r="I15" s="180">
        <f>Activity!$C15*Activity!$D15*Activity!K15</f>
        <v>0</v>
      </c>
      <c r="J15" s="179">
        <f>Activity!C15*Activity!D15</f>
        <v>0</v>
      </c>
      <c r="K15" s="179">
        <f>Activity!$C15*Activity!$D15*Activity!L15</f>
        <v>0</v>
      </c>
    </row>
    <row r="16" spans="2:12">
      <c r="B16" s="5">
        <f t="shared" si="0"/>
        <v>1959</v>
      </c>
      <c r="C16" s="178">
        <f>Activity!$C16*Activity!$D16*Activity!E16</f>
        <v>0</v>
      </c>
      <c r="D16" s="179">
        <f>Activity!$C16*Activity!$D16*Activity!F16</f>
        <v>0</v>
      </c>
      <c r="E16" s="179">
        <f>Activity!$C16*Activity!$D16*Activity!G16</f>
        <v>0</v>
      </c>
      <c r="F16" s="179">
        <f>Activity!$C16*Activity!$D16*Activity!H16</f>
        <v>0</v>
      </c>
      <c r="G16" s="179">
        <f>Activity!$C16*Activity!$D16*Activity!I16</f>
        <v>0</v>
      </c>
      <c r="H16" s="180">
        <f>Activity!$C16*Activity!$D16*Activity!J16</f>
        <v>0</v>
      </c>
      <c r="I16" s="180">
        <f>Activity!$C16*Activity!$D16*Activity!K16</f>
        <v>0</v>
      </c>
      <c r="J16" s="179">
        <f>Activity!C16*Activity!D16</f>
        <v>0</v>
      </c>
      <c r="K16" s="179">
        <f>Activity!$C16*Activity!$D16*Activity!L16</f>
        <v>0</v>
      </c>
    </row>
    <row r="17" spans="2:11">
      <c r="B17" s="5">
        <f t="shared" si="0"/>
        <v>1960</v>
      </c>
      <c r="C17" s="178">
        <f>Activity!$C17*Activity!$D17*Activity!E17</f>
        <v>0</v>
      </c>
      <c r="D17" s="179">
        <f>Activity!$C17*Activity!$D17*Activity!F17</f>
        <v>0</v>
      </c>
      <c r="E17" s="179">
        <f>Activity!$C17*Activity!$D17*Activity!G17</f>
        <v>0</v>
      </c>
      <c r="F17" s="179">
        <f>Activity!$C17*Activity!$D17*Activity!H17</f>
        <v>0</v>
      </c>
      <c r="G17" s="179">
        <f>Activity!$C17*Activity!$D17*Activity!I17</f>
        <v>0</v>
      </c>
      <c r="H17" s="180">
        <f>Activity!$C17*Activity!$D17*Activity!J17</f>
        <v>0</v>
      </c>
      <c r="I17" s="180">
        <f>Activity!$C17*Activity!$D17*Activity!K17</f>
        <v>0</v>
      </c>
      <c r="J17" s="179">
        <f>Activity!C17*Activity!D17</f>
        <v>0</v>
      </c>
      <c r="K17" s="179">
        <f>Activity!$C17*Activity!$D17*Activity!L17</f>
        <v>0</v>
      </c>
    </row>
    <row r="18" spans="2:11">
      <c r="B18" s="5">
        <f t="shared" si="0"/>
        <v>1961</v>
      </c>
      <c r="C18" s="178">
        <f>Activity!$C18*Activity!$D18*Activity!E18</f>
        <v>0</v>
      </c>
      <c r="D18" s="179">
        <f>Activity!$C18*Activity!$D18*Activity!F18</f>
        <v>0</v>
      </c>
      <c r="E18" s="179">
        <f>Activity!$C18*Activity!$D18*Activity!G18</f>
        <v>0</v>
      </c>
      <c r="F18" s="179">
        <f>Activity!$C18*Activity!$D18*Activity!H18</f>
        <v>0</v>
      </c>
      <c r="G18" s="179">
        <f>Activity!$C18*Activity!$D18*Activity!I18</f>
        <v>0</v>
      </c>
      <c r="H18" s="180">
        <f>Activity!$C18*Activity!$D18*Activity!J18</f>
        <v>0</v>
      </c>
      <c r="I18" s="180">
        <f>Activity!$C18*Activity!$D18*Activity!K18</f>
        <v>0</v>
      </c>
      <c r="J18" s="179">
        <f>Activity!C18*Activity!D18</f>
        <v>0</v>
      </c>
      <c r="K18" s="179">
        <f>Activity!$C18*Activity!$D18*Activity!L18</f>
        <v>0</v>
      </c>
    </row>
    <row r="19" spans="2:11">
      <c r="B19" s="5">
        <f t="shared" si="0"/>
        <v>1962</v>
      </c>
      <c r="C19" s="178">
        <f>Activity!$C19*Activity!$D19*Activity!E19</f>
        <v>0</v>
      </c>
      <c r="D19" s="179">
        <f>Activity!$C19*Activity!$D19*Activity!F19</f>
        <v>0</v>
      </c>
      <c r="E19" s="179">
        <f>Activity!$C19*Activity!$D19*Activity!G19</f>
        <v>0</v>
      </c>
      <c r="F19" s="179">
        <f>Activity!$C19*Activity!$D19*Activity!H19</f>
        <v>0</v>
      </c>
      <c r="G19" s="179">
        <f>Activity!$C19*Activity!$D19*Activity!I19</f>
        <v>0</v>
      </c>
      <c r="H19" s="180">
        <f>Activity!$C19*Activity!$D19*Activity!J19</f>
        <v>0</v>
      </c>
      <c r="I19" s="180">
        <f>Activity!$C19*Activity!$D19*Activity!K19</f>
        <v>0</v>
      </c>
      <c r="J19" s="179">
        <f>Activity!C19*Activity!D19</f>
        <v>0</v>
      </c>
      <c r="K19" s="179">
        <f>Activity!$C19*Activity!$D19*Activity!L19</f>
        <v>0</v>
      </c>
    </row>
    <row r="20" spans="2:11">
      <c r="B20" s="5">
        <f t="shared" si="0"/>
        <v>1963</v>
      </c>
      <c r="C20" s="178">
        <f>Activity!$C20*Activity!$D20*Activity!E20</f>
        <v>0</v>
      </c>
      <c r="D20" s="179">
        <f>Activity!$C20*Activity!$D20*Activity!F20</f>
        <v>0</v>
      </c>
      <c r="E20" s="179">
        <f>Activity!$C20*Activity!$D20*Activity!G20</f>
        <v>0</v>
      </c>
      <c r="F20" s="179">
        <f>Activity!$C20*Activity!$D20*Activity!H20</f>
        <v>0</v>
      </c>
      <c r="G20" s="179">
        <f>Activity!$C20*Activity!$D20*Activity!I20</f>
        <v>0</v>
      </c>
      <c r="H20" s="180">
        <f>Activity!$C20*Activity!$D20*Activity!J20</f>
        <v>0</v>
      </c>
      <c r="I20" s="180">
        <f>Activity!$C20*Activity!$D20*Activity!K20</f>
        <v>0</v>
      </c>
      <c r="J20" s="179">
        <f>Activity!C20*Activity!D20</f>
        <v>0</v>
      </c>
      <c r="K20" s="179">
        <f>Activity!$C20*Activity!$D20*Activity!L20</f>
        <v>0</v>
      </c>
    </row>
    <row r="21" spans="2:11">
      <c r="B21" s="5">
        <f t="shared" si="0"/>
        <v>1964</v>
      </c>
      <c r="C21" s="178">
        <f>Activity!$C21*Activity!$D21*Activity!E21</f>
        <v>0</v>
      </c>
      <c r="D21" s="179">
        <f>Activity!$C21*Activity!$D21*Activity!F21</f>
        <v>0</v>
      </c>
      <c r="E21" s="179">
        <f>Activity!$C21*Activity!$D21*Activity!G21</f>
        <v>0</v>
      </c>
      <c r="F21" s="179">
        <f>Activity!$C21*Activity!$D21*Activity!H21</f>
        <v>0</v>
      </c>
      <c r="G21" s="179">
        <f>Activity!$C21*Activity!$D21*Activity!I21</f>
        <v>0</v>
      </c>
      <c r="H21" s="180">
        <f>Activity!$C21*Activity!$D21*Activity!J21</f>
        <v>0</v>
      </c>
      <c r="I21" s="180">
        <f>Activity!$C21*Activity!$D21*Activity!K21</f>
        <v>0</v>
      </c>
      <c r="J21" s="179">
        <f>Activity!C21*Activity!D21</f>
        <v>0</v>
      </c>
      <c r="K21" s="179">
        <f>Activity!$C21*Activity!$D21*Activity!L21</f>
        <v>0</v>
      </c>
    </row>
    <row r="22" spans="2:11">
      <c r="B22" s="5">
        <f t="shared" si="0"/>
        <v>1965</v>
      </c>
      <c r="C22" s="178">
        <f>Activity!$C22*Activity!$D22*Activity!E22</f>
        <v>0</v>
      </c>
      <c r="D22" s="179">
        <f>Activity!$C22*Activity!$D22*Activity!F22</f>
        <v>0</v>
      </c>
      <c r="E22" s="179">
        <f>Activity!$C22*Activity!$D22*Activity!G22</f>
        <v>0</v>
      </c>
      <c r="F22" s="179">
        <f>Activity!$C22*Activity!$D22*Activity!H22</f>
        <v>0</v>
      </c>
      <c r="G22" s="179">
        <f>Activity!$C22*Activity!$D22*Activity!I22</f>
        <v>0</v>
      </c>
      <c r="H22" s="180">
        <f>Activity!$C22*Activity!$D22*Activity!J22</f>
        <v>0</v>
      </c>
      <c r="I22" s="180">
        <f>Activity!$C22*Activity!$D22*Activity!K22</f>
        <v>0</v>
      </c>
      <c r="J22" s="179">
        <f>Activity!C22*Activity!D22</f>
        <v>0</v>
      </c>
      <c r="K22" s="179">
        <f>Activity!$C22*Activity!$D22*Activity!L22</f>
        <v>0</v>
      </c>
    </row>
    <row r="23" spans="2:11">
      <c r="B23" s="5">
        <f t="shared" si="0"/>
        <v>1966</v>
      </c>
      <c r="C23" s="178">
        <f>Activity!$C23*Activity!$D23*Activity!E23</f>
        <v>0</v>
      </c>
      <c r="D23" s="179">
        <f>Activity!$C23*Activity!$D23*Activity!F23</f>
        <v>0</v>
      </c>
      <c r="E23" s="179">
        <f>Activity!$C23*Activity!$D23*Activity!G23</f>
        <v>0</v>
      </c>
      <c r="F23" s="179">
        <f>Activity!$C23*Activity!$D23*Activity!H23</f>
        <v>0</v>
      </c>
      <c r="G23" s="179">
        <f>Activity!$C23*Activity!$D23*Activity!I23</f>
        <v>0</v>
      </c>
      <c r="H23" s="180">
        <f>Activity!$C23*Activity!$D23*Activity!J23</f>
        <v>0</v>
      </c>
      <c r="I23" s="180">
        <f>Activity!$C23*Activity!$D23*Activity!K23</f>
        <v>0</v>
      </c>
      <c r="J23" s="179">
        <f>Activity!C23*Activity!D23</f>
        <v>0</v>
      </c>
      <c r="K23" s="179">
        <f>Activity!$C23*Activity!$D23*Activity!L23</f>
        <v>0</v>
      </c>
    </row>
    <row r="24" spans="2:11">
      <c r="B24" s="5">
        <f t="shared" si="0"/>
        <v>1967</v>
      </c>
      <c r="C24" s="178">
        <f>Activity!$C24*Activity!$D24*Activity!E24</f>
        <v>0</v>
      </c>
      <c r="D24" s="179">
        <f>Activity!$C24*Activity!$D24*Activity!F24</f>
        <v>0</v>
      </c>
      <c r="E24" s="179">
        <f>Activity!$C24*Activity!$D24*Activity!G24</f>
        <v>0</v>
      </c>
      <c r="F24" s="179">
        <f>Activity!$C24*Activity!$D24*Activity!H24</f>
        <v>0</v>
      </c>
      <c r="G24" s="179">
        <f>Activity!$C24*Activity!$D24*Activity!I24</f>
        <v>0</v>
      </c>
      <c r="H24" s="180">
        <f>Activity!$C24*Activity!$D24*Activity!J24</f>
        <v>0</v>
      </c>
      <c r="I24" s="180">
        <f>Activity!$C24*Activity!$D24*Activity!K24</f>
        <v>0</v>
      </c>
      <c r="J24" s="179">
        <f>Activity!C24*Activity!D24</f>
        <v>0</v>
      </c>
      <c r="K24" s="179">
        <f>Activity!$C24*Activity!$D24*Activity!L24</f>
        <v>0</v>
      </c>
    </row>
    <row r="25" spans="2:11">
      <c r="B25" s="5">
        <f t="shared" si="0"/>
        <v>1968</v>
      </c>
      <c r="C25" s="178">
        <f>Activity!$C25*Activity!$D25*Activity!E25</f>
        <v>0</v>
      </c>
      <c r="D25" s="179">
        <f>Activity!$C25*Activity!$D25*Activity!F25</f>
        <v>0</v>
      </c>
      <c r="E25" s="179">
        <f>Activity!$C25*Activity!$D25*Activity!G25</f>
        <v>0</v>
      </c>
      <c r="F25" s="179">
        <f>Activity!$C25*Activity!$D25*Activity!H25</f>
        <v>0</v>
      </c>
      <c r="G25" s="179">
        <f>Activity!$C25*Activity!$D25*Activity!I25</f>
        <v>0</v>
      </c>
      <c r="H25" s="180">
        <f>Activity!$C25*Activity!$D25*Activity!J25</f>
        <v>0</v>
      </c>
      <c r="I25" s="180">
        <f>Activity!$C25*Activity!$D25*Activity!K25</f>
        <v>0</v>
      </c>
      <c r="J25" s="179">
        <f>Activity!C25*Activity!D25</f>
        <v>0</v>
      </c>
      <c r="K25" s="179">
        <f>Activity!$C25*Activity!$D25*Activity!L25</f>
        <v>0</v>
      </c>
    </row>
    <row r="26" spans="2:11">
      <c r="B26" s="5">
        <f t="shared" si="0"/>
        <v>1969</v>
      </c>
      <c r="C26" s="178">
        <f>Activity!$C26*Activity!$D26*Activity!E26</f>
        <v>0</v>
      </c>
      <c r="D26" s="179">
        <f>Activity!$C26*Activity!$D26*Activity!F26</f>
        <v>0</v>
      </c>
      <c r="E26" s="179">
        <f>Activity!$C26*Activity!$D26*Activity!G26</f>
        <v>0</v>
      </c>
      <c r="F26" s="179">
        <f>Activity!$C26*Activity!$D26*Activity!H26</f>
        <v>0</v>
      </c>
      <c r="G26" s="179">
        <f>Activity!$C26*Activity!$D26*Activity!I26</f>
        <v>0</v>
      </c>
      <c r="H26" s="180">
        <f>Activity!$C26*Activity!$D26*Activity!J26</f>
        <v>0</v>
      </c>
      <c r="I26" s="180">
        <f>Activity!$C26*Activity!$D26*Activity!K26</f>
        <v>0</v>
      </c>
      <c r="J26" s="179">
        <f>Activity!C26*Activity!D26</f>
        <v>0</v>
      </c>
      <c r="K26" s="179">
        <f>Activity!$C26*Activity!$D26*Activity!L26</f>
        <v>0</v>
      </c>
    </row>
    <row r="27" spans="2:11">
      <c r="B27" s="5">
        <f t="shared" si="0"/>
        <v>1970</v>
      </c>
      <c r="C27" s="178">
        <f>Activity!$C27*Activity!$D27*Activity!E27</f>
        <v>0</v>
      </c>
      <c r="D27" s="179">
        <f>Activity!$C27*Activity!$D27*Activity!F27</f>
        <v>0</v>
      </c>
      <c r="E27" s="179">
        <f>Activity!$C27*Activity!$D27*Activity!G27</f>
        <v>0</v>
      </c>
      <c r="F27" s="179">
        <f>Activity!$C27*Activity!$D27*Activity!H27</f>
        <v>0</v>
      </c>
      <c r="G27" s="179">
        <f>Activity!$C27*Activity!$D27*Activity!I27</f>
        <v>0</v>
      </c>
      <c r="H27" s="180">
        <f>Activity!$C27*Activity!$D27*Activity!J27</f>
        <v>0</v>
      </c>
      <c r="I27" s="180">
        <f>Activity!$C27*Activity!$D27*Activity!K27</f>
        <v>0</v>
      </c>
      <c r="J27" s="179">
        <f>Activity!C27*Activity!D27</f>
        <v>0</v>
      </c>
      <c r="K27" s="179">
        <f>Activity!$C27*Activity!$D27*Activity!L27</f>
        <v>0</v>
      </c>
    </row>
    <row r="28" spans="2:11">
      <c r="B28" s="5">
        <f t="shared" si="0"/>
        <v>1971</v>
      </c>
      <c r="C28" s="178">
        <f>Activity!$C28*Activity!$D28*Activity!E28</f>
        <v>0</v>
      </c>
      <c r="D28" s="179">
        <f>Activity!$C28*Activity!$D28*Activity!F28</f>
        <v>0</v>
      </c>
      <c r="E28" s="179">
        <f>Activity!$C28*Activity!$D28*Activity!G28</f>
        <v>0</v>
      </c>
      <c r="F28" s="179">
        <f>Activity!$C28*Activity!$D28*Activity!H28</f>
        <v>0</v>
      </c>
      <c r="G28" s="179">
        <f>Activity!$C28*Activity!$D28*Activity!I28</f>
        <v>0</v>
      </c>
      <c r="H28" s="180">
        <f>Activity!$C28*Activity!$D28*Activity!J28</f>
        <v>0</v>
      </c>
      <c r="I28" s="180">
        <f>Activity!$C28*Activity!$D28*Activity!K28</f>
        <v>0</v>
      </c>
      <c r="J28" s="179">
        <f>Activity!C28*Activity!D28</f>
        <v>0</v>
      </c>
      <c r="K28" s="179">
        <f>Activity!$C28*Activity!$D28*Activity!L28</f>
        <v>0</v>
      </c>
    </row>
    <row r="29" spans="2:11">
      <c r="B29" s="5">
        <f t="shared" si="0"/>
        <v>1972</v>
      </c>
      <c r="C29" s="178">
        <f>Activity!$C29*Activity!$D29*Activity!E29</f>
        <v>0</v>
      </c>
      <c r="D29" s="179">
        <f>Activity!$C29*Activity!$D29*Activity!F29</f>
        <v>0</v>
      </c>
      <c r="E29" s="179">
        <f>Activity!$C29*Activity!$D29*Activity!G29</f>
        <v>0</v>
      </c>
      <c r="F29" s="179">
        <f>Activity!$C29*Activity!$D29*Activity!H29</f>
        <v>0</v>
      </c>
      <c r="G29" s="179">
        <f>Activity!$C29*Activity!$D29*Activity!I29</f>
        <v>0</v>
      </c>
      <c r="H29" s="180">
        <f>Activity!$C29*Activity!$D29*Activity!J29</f>
        <v>0</v>
      </c>
      <c r="I29" s="180">
        <f>Activity!$C29*Activity!$D29*Activity!K29</f>
        <v>0</v>
      </c>
      <c r="J29" s="179">
        <f>Activity!C29*Activity!D29</f>
        <v>0</v>
      </c>
      <c r="K29" s="179">
        <f>Activity!$C29*Activity!$D29*Activity!L29</f>
        <v>0</v>
      </c>
    </row>
    <row r="30" spans="2:11">
      <c r="B30" s="5">
        <f t="shared" si="0"/>
        <v>1973</v>
      </c>
      <c r="C30" s="178">
        <f>Activity!$C30*Activity!$D30*Activity!E30</f>
        <v>0</v>
      </c>
      <c r="D30" s="179">
        <f>Activity!$C30*Activity!$D30*Activity!F30</f>
        <v>0</v>
      </c>
      <c r="E30" s="179">
        <f>Activity!$C30*Activity!$D30*Activity!G30</f>
        <v>0</v>
      </c>
      <c r="F30" s="179">
        <f>Activity!$C30*Activity!$D30*Activity!H30</f>
        <v>0</v>
      </c>
      <c r="G30" s="179">
        <f>Activity!$C30*Activity!$D30*Activity!I30</f>
        <v>0</v>
      </c>
      <c r="H30" s="180">
        <f>Activity!$C30*Activity!$D30*Activity!J30</f>
        <v>0</v>
      </c>
      <c r="I30" s="180">
        <f>Activity!$C30*Activity!$D30*Activity!K30</f>
        <v>0</v>
      </c>
      <c r="J30" s="179">
        <f>Activity!C30*Activity!D30</f>
        <v>0</v>
      </c>
      <c r="K30" s="179">
        <f>Activity!$C30*Activity!$D30*Activity!L30</f>
        <v>0</v>
      </c>
    </row>
    <row r="31" spans="2:11">
      <c r="B31" s="5">
        <f t="shared" si="0"/>
        <v>1974</v>
      </c>
      <c r="C31" s="178">
        <f>Activity!$C31*Activity!$D31*Activity!E31</f>
        <v>0</v>
      </c>
      <c r="D31" s="179">
        <f>Activity!$C31*Activity!$D31*Activity!F31</f>
        <v>0</v>
      </c>
      <c r="E31" s="179">
        <f>Activity!$C31*Activity!$D31*Activity!G31</f>
        <v>0</v>
      </c>
      <c r="F31" s="179">
        <f>Activity!$C31*Activity!$D31*Activity!H31</f>
        <v>0</v>
      </c>
      <c r="G31" s="179">
        <f>Activity!$C31*Activity!$D31*Activity!I31</f>
        <v>0</v>
      </c>
      <c r="H31" s="180">
        <f>Activity!$C31*Activity!$D31*Activity!J31</f>
        <v>0</v>
      </c>
      <c r="I31" s="180">
        <f>Activity!$C31*Activity!$D31*Activity!K31</f>
        <v>0</v>
      </c>
      <c r="J31" s="179">
        <f>Activity!C31*Activity!D31</f>
        <v>0</v>
      </c>
      <c r="K31" s="179">
        <f>Activity!$C31*Activity!$D31*Activity!L31</f>
        <v>0</v>
      </c>
    </row>
    <row r="32" spans="2:11">
      <c r="B32" s="5">
        <f t="shared" si="0"/>
        <v>1975</v>
      </c>
      <c r="C32" s="178">
        <f>Activity!$C32*Activity!$D32*Activity!E32</f>
        <v>0</v>
      </c>
      <c r="D32" s="179">
        <f>Activity!$C32*Activity!$D32*Activity!F32</f>
        <v>0</v>
      </c>
      <c r="E32" s="179">
        <f>Activity!$C32*Activity!$D32*Activity!G32</f>
        <v>0</v>
      </c>
      <c r="F32" s="179">
        <f>Activity!$C32*Activity!$D32*Activity!H32</f>
        <v>0</v>
      </c>
      <c r="G32" s="179">
        <f>Activity!$C32*Activity!$D32*Activity!I32</f>
        <v>0</v>
      </c>
      <c r="H32" s="180">
        <f>Activity!$C32*Activity!$D32*Activity!J32</f>
        <v>0</v>
      </c>
      <c r="I32" s="180">
        <f>Activity!$C32*Activity!$D32*Activity!K32</f>
        <v>0</v>
      </c>
      <c r="J32" s="179">
        <f>Activity!C32*Activity!D32</f>
        <v>0</v>
      </c>
      <c r="K32" s="179">
        <f>Activity!$C32*Activity!$D32*Activity!L32</f>
        <v>0</v>
      </c>
    </row>
    <row r="33" spans="2:11">
      <c r="B33" s="5">
        <f t="shared" si="0"/>
        <v>1976</v>
      </c>
      <c r="C33" s="178">
        <f>Activity!$C33*Activity!$D33*Activity!E33</f>
        <v>0</v>
      </c>
      <c r="D33" s="179">
        <f>Activity!$C33*Activity!$D33*Activity!F33</f>
        <v>0</v>
      </c>
      <c r="E33" s="179">
        <f>Activity!$C33*Activity!$D33*Activity!G33</f>
        <v>0</v>
      </c>
      <c r="F33" s="179">
        <f>Activity!$C33*Activity!$D33*Activity!H33</f>
        <v>0</v>
      </c>
      <c r="G33" s="179">
        <f>Activity!$C33*Activity!$D33*Activity!I33</f>
        <v>0</v>
      </c>
      <c r="H33" s="180">
        <f>Activity!$C33*Activity!$D33*Activity!J33</f>
        <v>0</v>
      </c>
      <c r="I33" s="180">
        <f>Activity!$C33*Activity!$D33*Activity!K33</f>
        <v>0</v>
      </c>
      <c r="J33" s="179">
        <f>Activity!C33*Activity!D33</f>
        <v>0</v>
      </c>
      <c r="K33" s="179">
        <f>Activity!$C33*Activity!$D33*Activity!L33</f>
        <v>0</v>
      </c>
    </row>
    <row r="34" spans="2:11">
      <c r="B34" s="5">
        <f t="shared" si="0"/>
        <v>1977</v>
      </c>
      <c r="C34" s="178">
        <f>Activity!$C34*Activity!$D34*Activity!E34</f>
        <v>0</v>
      </c>
      <c r="D34" s="179">
        <f>Activity!$C34*Activity!$D34*Activity!F34</f>
        <v>0</v>
      </c>
      <c r="E34" s="179">
        <f>Activity!$C34*Activity!$D34*Activity!G34</f>
        <v>0</v>
      </c>
      <c r="F34" s="179">
        <f>Activity!$C34*Activity!$D34*Activity!H34</f>
        <v>0</v>
      </c>
      <c r="G34" s="179">
        <f>Activity!$C34*Activity!$D34*Activity!I34</f>
        <v>0</v>
      </c>
      <c r="H34" s="180">
        <f>Activity!$C34*Activity!$D34*Activity!J34</f>
        <v>0</v>
      </c>
      <c r="I34" s="180">
        <f>Activity!$C34*Activity!$D34*Activity!K34</f>
        <v>0</v>
      </c>
      <c r="J34" s="179">
        <f>Activity!C34*Activity!D34</f>
        <v>0</v>
      </c>
      <c r="K34" s="179">
        <f>Activity!$C34*Activity!$D34*Activity!L34</f>
        <v>0</v>
      </c>
    </row>
    <row r="35" spans="2:11">
      <c r="B35" s="5">
        <f t="shared" si="0"/>
        <v>1978</v>
      </c>
      <c r="C35" s="178">
        <f>Activity!$C35*Activity!$D35*Activity!E35</f>
        <v>0</v>
      </c>
      <c r="D35" s="179">
        <f>Activity!$C35*Activity!$D35*Activity!F35</f>
        <v>0</v>
      </c>
      <c r="E35" s="179">
        <f>Activity!$C35*Activity!$D35*Activity!G35</f>
        <v>0</v>
      </c>
      <c r="F35" s="179">
        <f>Activity!$C35*Activity!$D35*Activity!H35</f>
        <v>0</v>
      </c>
      <c r="G35" s="179">
        <f>Activity!$C35*Activity!$D35*Activity!I35</f>
        <v>0</v>
      </c>
      <c r="H35" s="180">
        <f>Activity!$C35*Activity!$D35*Activity!J35</f>
        <v>0</v>
      </c>
      <c r="I35" s="180">
        <f>Activity!$C35*Activity!$D35*Activity!K35</f>
        <v>0</v>
      </c>
      <c r="J35" s="179">
        <f>Activity!C35*Activity!D35</f>
        <v>0</v>
      </c>
      <c r="K35" s="179">
        <f>Activity!$C35*Activity!$D35*Activity!L35</f>
        <v>0</v>
      </c>
    </row>
    <row r="36" spans="2:11">
      <c r="B36" s="5">
        <f t="shared" si="0"/>
        <v>1979</v>
      </c>
      <c r="C36" s="178">
        <f>Activity!$C36*Activity!$D36*Activity!E36</f>
        <v>0</v>
      </c>
      <c r="D36" s="179">
        <f>Activity!$C36*Activity!$D36*Activity!F36</f>
        <v>0</v>
      </c>
      <c r="E36" s="179">
        <f>Activity!$C36*Activity!$D36*Activity!G36</f>
        <v>0</v>
      </c>
      <c r="F36" s="179">
        <f>Activity!$C36*Activity!$D36*Activity!H36</f>
        <v>0</v>
      </c>
      <c r="G36" s="179">
        <f>Activity!$C36*Activity!$D36*Activity!I36</f>
        <v>0</v>
      </c>
      <c r="H36" s="180">
        <f>Activity!$C36*Activity!$D36*Activity!J36</f>
        <v>0</v>
      </c>
      <c r="I36" s="180">
        <f>Activity!$C36*Activity!$D36*Activity!K36</f>
        <v>0</v>
      </c>
      <c r="J36" s="179">
        <f>Activity!C36*Activity!D36</f>
        <v>0</v>
      </c>
      <c r="K36" s="179">
        <f>Activity!$C36*Activity!$D36*Activity!L36</f>
        <v>0</v>
      </c>
    </row>
    <row r="37" spans="2:11">
      <c r="B37" s="5">
        <f t="shared" si="0"/>
        <v>1980</v>
      </c>
      <c r="C37" s="178">
        <f>Activity!$C37*Activity!$D37*Activity!E37</f>
        <v>0</v>
      </c>
      <c r="D37" s="179">
        <f>Activity!$C37*Activity!$D37*Activity!F37</f>
        <v>0</v>
      </c>
      <c r="E37" s="179">
        <f>Activity!$C37*Activity!$D37*Activity!G37</f>
        <v>0</v>
      </c>
      <c r="F37" s="179">
        <f>Activity!$C37*Activity!$D37*Activity!H37</f>
        <v>0</v>
      </c>
      <c r="G37" s="179">
        <f>Activity!$C37*Activity!$D37*Activity!I37</f>
        <v>0</v>
      </c>
      <c r="H37" s="180">
        <f>Activity!$C37*Activity!$D37*Activity!J37</f>
        <v>0</v>
      </c>
      <c r="I37" s="180">
        <f>Activity!$C37*Activity!$D37*Activity!K37</f>
        <v>0</v>
      </c>
      <c r="J37" s="179">
        <f>Activity!C37*Activity!D37</f>
        <v>0</v>
      </c>
      <c r="K37" s="179">
        <f>Activity!$C37*Activity!$D37*Activity!L37</f>
        <v>0</v>
      </c>
    </row>
    <row r="38" spans="2:11">
      <c r="B38" s="5">
        <f t="shared" si="0"/>
        <v>1981</v>
      </c>
      <c r="C38" s="178">
        <f>Activity!$C38*Activity!$D38*Activity!E38</f>
        <v>0</v>
      </c>
      <c r="D38" s="179">
        <f>Activity!$C38*Activity!$D38*Activity!F38</f>
        <v>0</v>
      </c>
      <c r="E38" s="179">
        <f>Activity!$C38*Activity!$D38*Activity!G38</f>
        <v>0</v>
      </c>
      <c r="F38" s="179">
        <f>Activity!$C38*Activity!$D38*Activity!H38</f>
        <v>0</v>
      </c>
      <c r="G38" s="179">
        <f>Activity!$C38*Activity!$D38*Activity!I38</f>
        <v>0</v>
      </c>
      <c r="H38" s="180">
        <f>Activity!$C38*Activity!$D38*Activity!J38</f>
        <v>0</v>
      </c>
      <c r="I38" s="180">
        <f>Activity!$C38*Activity!$D38*Activity!K38</f>
        <v>0</v>
      </c>
      <c r="J38" s="179">
        <f>Activity!C38*Activity!D38</f>
        <v>0</v>
      </c>
      <c r="K38" s="179">
        <f>Activity!$C38*Activity!$D38*Activity!L38</f>
        <v>0</v>
      </c>
    </row>
    <row r="39" spans="2:11">
      <c r="B39" s="5">
        <f t="shared" si="0"/>
        <v>1982</v>
      </c>
      <c r="C39" s="178">
        <f>Activity!$C39*Activity!$D39*Activity!E39</f>
        <v>0</v>
      </c>
      <c r="D39" s="179">
        <f>Activity!$C39*Activity!$D39*Activity!F39</f>
        <v>0</v>
      </c>
      <c r="E39" s="179">
        <f>Activity!$C39*Activity!$D39*Activity!G39</f>
        <v>0</v>
      </c>
      <c r="F39" s="179">
        <f>Activity!$C39*Activity!$D39*Activity!H39</f>
        <v>0</v>
      </c>
      <c r="G39" s="179">
        <f>Activity!$C39*Activity!$D39*Activity!I39</f>
        <v>0</v>
      </c>
      <c r="H39" s="180">
        <f>Activity!$C39*Activity!$D39*Activity!J39</f>
        <v>0</v>
      </c>
      <c r="I39" s="180">
        <f>Activity!$C39*Activity!$D39*Activity!K39</f>
        <v>0</v>
      </c>
      <c r="J39" s="179">
        <f>Activity!C39*Activity!D39</f>
        <v>0</v>
      </c>
      <c r="K39" s="179">
        <f>Activity!$C39*Activity!$D39*Activity!L39</f>
        <v>0</v>
      </c>
    </row>
    <row r="40" spans="2:11">
      <c r="B40" s="5">
        <f t="shared" si="0"/>
        <v>1983</v>
      </c>
      <c r="C40" s="178">
        <f>Activity!$C40*Activity!$D40*Activity!E40</f>
        <v>0</v>
      </c>
      <c r="D40" s="179">
        <f>Activity!$C40*Activity!$D40*Activity!F40</f>
        <v>0</v>
      </c>
      <c r="E40" s="179">
        <f>Activity!$C40*Activity!$D40*Activity!G40</f>
        <v>0</v>
      </c>
      <c r="F40" s="179">
        <f>Activity!$C40*Activity!$D40*Activity!H40</f>
        <v>0</v>
      </c>
      <c r="G40" s="179">
        <f>Activity!$C40*Activity!$D40*Activity!I40</f>
        <v>0</v>
      </c>
      <c r="H40" s="180">
        <f>Activity!$C40*Activity!$D40*Activity!J40</f>
        <v>0</v>
      </c>
      <c r="I40" s="180">
        <f>Activity!$C40*Activity!$D40*Activity!K40</f>
        <v>0</v>
      </c>
      <c r="J40" s="179">
        <f>Activity!C40*Activity!D40</f>
        <v>0</v>
      </c>
      <c r="K40" s="179">
        <f>Activity!$C40*Activity!$D40*Activity!L40</f>
        <v>0</v>
      </c>
    </row>
    <row r="41" spans="2:11">
      <c r="B41" s="5">
        <f t="shared" si="0"/>
        <v>1984</v>
      </c>
      <c r="C41" s="178">
        <f>Activity!$C41*Activity!$D41*Activity!E41</f>
        <v>0</v>
      </c>
      <c r="D41" s="179">
        <f>Activity!$C41*Activity!$D41*Activity!F41</f>
        <v>0</v>
      </c>
      <c r="E41" s="179">
        <f>Activity!$C41*Activity!$D41*Activity!G41</f>
        <v>0</v>
      </c>
      <c r="F41" s="179">
        <f>Activity!$C41*Activity!$D41*Activity!H41</f>
        <v>0</v>
      </c>
      <c r="G41" s="179">
        <f>Activity!$C41*Activity!$D41*Activity!I41</f>
        <v>0</v>
      </c>
      <c r="H41" s="180">
        <f>Activity!$C41*Activity!$D41*Activity!J41</f>
        <v>0</v>
      </c>
      <c r="I41" s="180">
        <f>Activity!$C41*Activity!$D41*Activity!K41</f>
        <v>0</v>
      </c>
      <c r="J41" s="179">
        <f>Activity!C41*Activity!D41</f>
        <v>0</v>
      </c>
      <c r="K41" s="179">
        <f>Activity!$C41*Activity!$D41*Activity!L41</f>
        <v>0</v>
      </c>
    </row>
    <row r="42" spans="2:11">
      <c r="B42" s="5">
        <f t="shared" si="0"/>
        <v>1985</v>
      </c>
      <c r="C42" s="178">
        <f>Activity!$C42*Activity!$D42*Activity!E42</f>
        <v>0</v>
      </c>
      <c r="D42" s="179">
        <f>Activity!$C42*Activity!$D42*Activity!F42</f>
        <v>0</v>
      </c>
      <c r="E42" s="179">
        <f>Activity!$C42*Activity!$D42*Activity!G42</f>
        <v>0</v>
      </c>
      <c r="F42" s="179">
        <f>Activity!$C42*Activity!$D42*Activity!H42</f>
        <v>0</v>
      </c>
      <c r="G42" s="179">
        <f>Activity!$C42*Activity!$D42*Activity!I42</f>
        <v>0</v>
      </c>
      <c r="H42" s="180">
        <f>Activity!$C42*Activity!$D42*Activity!J42</f>
        <v>0</v>
      </c>
      <c r="I42" s="180">
        <f>Activity!$C42*Activity!$D42*Activity!K42</f>
        <v>0</v>
      </c>
      <c r="J42" s="179">
        <f>Activity!C42*Activity!D42</f>
        <v>0</v>
      </c>
      <c r="K42" s="179">
        <f>Activity!$C42*Activity!$D42*Activity!L42</f>
        <v>0</v>
      </c>
    </row>
    <row r="43" spans="2:11">
      <c r="B43" s="5">
        <f t="shared" si="0"/>
        <v>1986</v>
      </c>
      <c r="C43" s="178">
        <f>Activity!$C43*Activity!$D43*Activity!E43</f>
        <v>0</v>
      </c>
      <c r="D43" s="179">
        <f>Activity!$C43*Activity!$D43*Activity!F43</f>
        <v>0</v>
      </c>
      <c r="E43" s="179">
        <f>Activity!$C43*Activity!$D43*Activity!G43</f>
        <v>0</v>
      </c>
      <c r="F43" s="179">
        <f>Activity!$C43*Activity!$D43*Activity!H43</f>
        <v>0</v>
      </c>
      <c r="G43" s="179">
        <f>Activity!$C43*Activity!$D43*Activity!I43</f>
        <v>0</v>
      </c>
      <c r="H43" s="180">
        <f>Activity!$C43*Activity!$D43*Activity!J43</f>
        <v>0</v>
      </c>
      <c r="I43" s="180">
        <f>Activity!$C43*Activity!$D43*Activity!K43</f>
        <v>0</v>
      </c>
      <c r="J43" s="179">
        <f>Activity!C43*Activity!D43</f>
        <v>0</v>
      </c>
      <c r="K43" s="179">
        <f>Activity!$C43*Activity!$D43*Activity!L43</f>
        <v>0</v>
      </c>
    </row>
    <row r="44" spans="2:11">
      <c r="B44" s="5">
        <f t="shared" si="0"/>
        <v>1987</v>
      </c>
      <c r="C44" s="178">
        <f>Activity!$C44*Activity!$D44*Activity!E44</f>
        <v>0</v>
      </c>
      <c r="D44" s="179">
        <f>Activity!$C44*Activity!$D44*Activity!F44</f>
        <v>0</v>
      </c>
      <c r="E44" s="179">
        <f>Activity!$C44*Activity!$D44*Activity!G44</f>
        <v>0</v>
      </c>
      <c r="F44" s="179">
        <f>Activity!$C44*Activity!$D44*Activity!H44</f>
        <v>0</v>
      </c>
      <c r="G44" s="179">
        <f>Activity!$C44*Activity!$D44*Activity!I44</f>
        <v>0</v>
      </c>
      <c r="H44" s="180">
        <f>Activity!$C44*Activity!$D44*Activity!J44</f>
        <v>0</v>
      </c>
      <c r="I44" s="180">
        <f>Activity!$C44*Activity!$D44*Activity!K44</f>
        <v>0</v>
      </c>
      <c r="J44" s="179">
        <f>Activity!C44*Activity!D44</f>
        <v>0</v>
      </c>
      <c r="K44" s="179">
        <f>Activity!$C44*Activity!$D44*Activity!L44</f>
        <v>0</v>
      </c>
    </row>
    <row r="45" spans="2:11">
      <c r="B45" s="5">
        <f t="shared" si="0"/>
        <v>1988</v>
      </c>
      <c r="C45" s="178">
        <f>Activity!$C45*Activity!$D45*Activity!E45</f>
        <v>0</v>
      </c>
      <c r="D45" s="179">
        <f>Activity!$C45*Activity!$D45*Activity!F45</f>
        <v>0</v>
      </c>
      <c r="E45" s="179">
        <f>Activity!$C45*Activity!$D45*Activity!G45</f>
        <v>0</v>
      </c>
      <c r="F45" s="179">
        <f>Activity!$C45*Activity!$D45*Activity!H45</f>
        <v>0</v>
      </c>
      <c r="G45" s="179">
        <f>Activity!$C45*Activity!$D45*Activity!I45</f>
        <v>0</v>
      </c>
      <c r="H45" s="180">
        <f>Activity!$C45*Activity!$D45*Activity!J45</f>
        <v>0</v>
      </c>
      <c r="I45" s="180">
        <f>Activity!$C45*Activity!$D45*Activity!K45</f>
        <v>0</v>
      </c>
      <c r="J45" s="179">
        <f>Activity!C45*Activity!D45</f>
        <v>0</v>
      </c>
      <c r="K45" s="179">
        <f>Activity!$C45*Activity!$D45*Activity!L45</f>
        <v>0</v>
      </c>
    </row>
    <row r="46" spans="2:11">
      <c r="B46" s="5">
        <f t="shared" si="0"/>
        <v>1989</v>
      </c>
      <c r="C46" s="178">
        <f>Activity!$C46*Activity!$D46*Activity!E46</f>
        <v>0</v>
      </c>
      <c r="D46" s="179">
        <f>Activity!$C46*Activity!$D46*Activity!F46</f>
        <v>0</v>
      </c>
      <c r="E46" s="179">
        <f>Activity!$C46*Activity!$D46*Activity!G46</f>
        <v>0</v>
      </c>
      <c r="F46" s="179">
        <f>Activity!$C46*Activity!$D46*Activity!H46</f>
        <v>0</v>
      </c>
      <c r="G46" s="179">
        <f>Activity!$C46*Activity!$D46*Activity!I46</f>
        <v>0</v>
      </c>
      <c r="H46" s="180">
        <f>Activity!$C46*Activity!$D46*Activity!J46</f>
        <v>0</v>
      </c>
      <c r="I46" s="180">
        <f>Activity!$C46*Activity!$D46*Activity!K46</f>
        <v>0</v>
      </c>
      <c r="J46" s="179">
        <f>Activity!C46*Activity!D46</f>
        <v>0</v>
      </c>
      <c r="K46" s="179">
        <f>Activity!$C46*Activity!$D46*Activity!L46</f>
        <v>0</v>
      </c>
    </row>
    <row r="47" spans="2:11">
      <c r="B47" s="5">
        <f t="shared" si="0"/>
        <v>1990</v>
      </c>
      <c r="C47" s="178">
        <f>Activity!$C47*Activity!$D47*Activity!E47</f>
        <v>0</v>
      </c>
      <c r="D47" s="179">
        <f>Activity!$C47*Activity!$D47*Activity!F47</f>
        <v>0</v>
      </c>
      <c r="E47" s="179">
        <f>Activity!$C47*Activity!$D47*Activity!G47</f>
        <v>0</v>
      </c>
      <c r="F47" s="179">
        <f>Activity!$C47*Activity!$D47*Activity!H47</f>
        <v>0</v>
      </c>
      <c r="G47" s="179">
        <f>Activity!$C47*Activity!$D47*Activity!I47</f>
        <v>0</v>
      </c>
      <c r="H47" s="180">
        <f>Activity!$C47*Activity!$D47*Activity!J47</f>
        <v>0</v>
      </c>
      <c r="I47" s="180">
        <f>Activity!$C47*Activity!$D47*Activity!K47</f>
        <v>0</v>
      </c>
      <c r="J47" s="179">
        <f>Activity!C47*Activity!D47</f>
        <v>0</v>
      </c>
      <c r="K47" s="179">
        <f>Activity!$C47*Activity!$D47*Activity!L47</f>
        <v>0</v>
      </c>
    </row>
    <row r="48" spans="2:11">
      <c r="B48" s="5">
        <f t="shared" si="0"/>
        <v>1991</v>
      </c>
      <c r="C48" s="178">
        <f>Activity!$C48*Activity!$D48*Activity!E48</f>
        <v>0</v>
      </c>
      <c r="D48" s="179">
        <f>Activity!$C48*Activity!$D48*Activity!F48</f>
        <v>0</v>
      </c>
      <c r="E48" s="179">
        <f>Activity!$C48*Activity!$D48*Activity!G48</f>
        <v>0</v>
      </c>
      <c r="F48" s="179">
        <f>Activity!$C48*Activity!$D48*Activity!H48</f>
        <v>0</v>
      </c>
      <c r="G48" s="179">
        <f>Activity!$C48*Activity!$D48*Activity!I48</f>
        <v>0</v>
      </c>
      <c r="H48" s="180">
        <f>Activity!$C48*Activity!$D48*Activity!J48</f>
        <v>0</v>
      </c>
      <c r="I48" s="180">
        <f>Activity!$C48*Activity!$D48*Activity!K48</f>
        <v>0</v>
      </c>
      <c r="J48" s="179">
        <f>Activity!C48*Activity!D48</f>
        <v>0</v>
      </c>
      <c r="K48" s="179">
        <f>Activity!$C48*Activity!$D48*Activity!L48</f>
        <v>0</v>
      </c>
    </row>
    <row r="49" spans="2:11">
      <c r="B49" s="5">
        <f t="shared" si="0"/>
        <v>1992</v>
      </c>
      <c r="C49" s="178">
        <f>Activity!$C49*Activity!$D49*Activity!E49</f>
        <v>0</v>
      </c>
      <c r="D49" s="179">
        <f>Activity!$C49*Activity!$D49*Activity!F49</f>
        <v>0</v>
      </c>
      <c r="E49" s="179">
        <f>Activity!$C49*Activity!$D49*Activity!G49</f>
        <v>0</v>
      </c>
      <c r="F49" s="179">
        <f>Activity!$C49*Activity!$D49*Activity!H49</f>
        <v>0</v>
      </c>
      <c r="G49" s="179">
        <f>Activity!$C49*Activity!$D49*Activity!I49</f>
        <v>0</v>
      </c>
      <c r="H49" s="180">
        <f>Activity!$C49*Activity!$D49*Activity!J49</f>
        <v>0</v>
      </c>
      <c r="I49" s="180">
        <f>Activity!$C49*Activity!$D49*Activity!K49</f>
        <v>0</v>
      </c>
      <c r="J49" s="179">
        <f>Activity!C49*Activity!D49</f>
        <v>0</v>
      </c>
      <c r="K49" s="179">
        <f>Activity!$C49*Activity!$D49*Activity!L49</f>
        <v>0</v>
      </c>
    </row>
    <row r="50" spans="2:11">
      <c r="B50" s="5">
        <f t="shared" si="0"/>
        <v>1993</v>
      </c>
      <c r="C50" s="178">
        <f>Activity!$C50*Activity!$D50*Activity!E50</f>
        <v>0</v>
      </c>
      <c r="D50" s="179">
        <f>Activity!$C50*Activity!$D50*Activity!F50</f>
        <v>0</v>
      </c>
      <c r="E50" s="179">
        <f>Activity!$C50*Activity!$D50*Activity!G50</f>
        <v>0</v>
      </c>
      <c r="F50" s="179">
        <f>Activity!$C50*Activity!$D50*Activity!H50</f>
        <v>0</v>
      </c>
      <c r="G50" s="179">
        <f>Activity!$C50*Activity!$D50*Activity!I50</f>
        <v>0</v>
      </c>
      <c r="H50" s="180">
        <f>Activity!$C50*Activity!$D50*Activity!J50</f>
        <v>0</v>
      </c>
      <c r="I50" s="180">
        <f>Activity!$C50*Activity!$D50*Activity!K50</f>
        <v>0</v>
      </c>
      <c r="J50" s="179">
        <f>Activity!C50*Activity!D50</f>
        <v>0</v>
      </c>
      <c r="K50" s="179">
        <f>Activity!$C50*Activity!$D50*Activity!L50</f>
        <v>0</v>
      </c>
    </row>
    <row r="51" spans="2:11">
      <c r="B51" s="5">
        <f t="shared" si="0"/>
        <v>1994</v>
      </c>
      <c r="C51" s="178">
        <f>Activity!$C51*Activity!$D51*Activity!E51</f>
        <v>0</v>
      </c>
      <c r="D51" s="179">
        <f>Activity!$C51*Activity!$D51*Activity!F51</f>
        <v>0</v>
      </c>
      <c r="E51" s="179">
        <f>Activity!$C51*Activity!$D51*Activity!G51</f>
        <v>0</v>
      </c>
      <c r="F51" s="179">
        <f>Activity!$C51*Activity!$D51*Activity!H51</f>
        <v>0</v>
      </c>
      <c r="G51" s="179">
        <f>Activity!$C51*Activity!$D51*Activity!I51</f>
        <v>0</v>
      </c>
      <c r="H51" s="180">
        <f>Activity!$C51*Activity!$D51*Activity!J51</f>
        <v>0</v>
      </c>
      <c r="I51" s="180">
        <f>Activity!$C51*Activity!$D51*Activity!K51</f>
        <v>0</v>
      </c>
      <c r="J51" s="179">
        <f>Activity!C51*Activity!D51</f>
        <v>0</v>
      </c>
      <c r="K51" s="179">
        <f>Activity!$C51*Activity!$D51*Activity!L51</f>
        <v>0</v>
      </c>
    </row>
    <row r="52" spans="2:11">
      <c r="B52" s="5">
        <f t="shared" si="0"/>
        <v>1995</v>
      </c>
      <c r="C52" s="178">
        <f>Activity!$C52*Activity!$D52*Activity!E52</f>
        <v>0</v>
      </c>
      <c r="D52" s="179">
        <f>Activity!$C52*Activity!$D52*Activity!F52</f>
        <v>0</v>
      </c>
      <c r="E52" s="179">
        <f>Activity!$C52*Activity!$D52*Activity!G52</f>
        <v>0</v>
      </c>
      <c r="F52" s="179">
        <f>Activity!$C52*Activity!$D52*Activity!H52</f>
        <v>0</v>
      </c>
      <c r="G52" s="179">
        <f>Activity!$C52*Activity!$D52*Activity!I52</f>
        <v>0</v>
      </c>
      <c r="H52" s="180">
        <f>Activity!$C52*Activity!$D52*Activity!J52</f>
        <v>0</v>
      </c>
      <c r="I52" s="180">
        <f>Activity!$C52*Activity!$D52*Activity!K52</f>
        <v>0</v>
      </c>
      <c r="J52" s="179">
        <f>Activity!C52*Activity!D52</f>
        <v>0</v>
      </c>
      <c r="K52" s="179">
        <f>Activity!$C52*Activity!$D52*Activity!L52</f>
        <v>0</v>
      </c>
    </row>
    <row r="53" spans="2:11">
      <c r="B53" s="5">
        <f t="shared" si="0"/>
        <v>1996</v>
      </c>
      <c r="C53" s="178">
        <f>Activity!$C53*Activity!$D53*Activity!E53</f>
        <v>0</v>
      </c>
      <c r="D53" s="179">
        <f>Activity!$C53*Activity!$D53*Activity!F53</f>
        <v>0</v>
      </c>
      <c r="E53" s="179">
        <f>Activity!$C53*Activity!$D53*Activity!G53</f>
        <v>0</v>
      </c>
      <c r="F53" s="179">
        <f>Activity!$C53*Activity!$D53*Activity!H53</f>
        <v>0</v>
      </c>
      <c r="G53" s="179">
        <f>Activity!$C53*Activity!$D53*Activity!I53</f>
        <v>0</v>
      </c>
      <c r="H53" s="180">
        <f>Activity!$C53*Activity!$D53*Activity!J53</f>
        <v>0</v>
      </c>
      <c r="I53" s="180">
        <f>Activity!$C53*Activity!$D53*Activity!K53</f>
        <v>0</v>
      </c>
      <c r="J53" s="179">
        <f>Activity!C53*Activity!D53</f>
        <v>0</v>
      </c>
      <c r="K53" s="179">
        <f>Activity!$C53*Activity!$D53*Activity!L53</f>
        <v>0</v>
      </c>
    </row>
    <row r="54" spans="2:11">
      <c r="B54" s="5">
        <f t="shared" si="0"/>
        <v>1997</v>
      </c>
      <c r="C54" s="178">
        <f>Activity!$C54*Activity!$D54*Activity!E54</f>
        <v>0</v>
      </c>
      <c r="D54" s="179">
        <f>Activity!$C54*Activity!$D54*Activity!F54</f>
        <v>0</v>
      </c>
      <c r="E54" s="179">
        <f>Activity!$C54*Activity!$D54*Activity!G54</f>
        <v>0</v>
      </c>
      <c r="F54" s="179">
        <f>Activity!$C54*Activity!$D54*Activity!H54</f>
        <v>0</v>
      </c>
      <c r="G54" s="179">
        <f>Activity!$C54*Activity!$D54*Activity!I54</f>
        <v>0</v>
      </c>
      <c r="H54" s="180">
        <f>Activity!$C54*Activity!$D54*Activity!J54</f>
        <v>0</v>
      </c>
      <c r="I54" s="180">
        <f>Activity!$C54*Activity!$D54*Activity!K54</f>
        <v>0</v>
      </c>
      <c r="J54" s="179">
        <f>Activity!C54*Activity!D54</f>
        <v>0</v>
      </c>
      <c r="K54" s="179">
        <f>Activity!$C54*Activity!$D54*Activity!L54</f>
        <v>0</v>
      </c>
    </row>
    <row r="55" spans="2:11">
      <c r="B55" s="5">
        <f t="shared" si="0"/>
        <v>1998</v>
      </c>
      <c r="C55" s="178">
        <f>Activity!$C55*Activity!$D55*Activity!E55</f>
        <v>0</v>
      </c>
      <c r="D55" s="179">
        <f>Activity!$C55*Activity!$D55*Activity!F55</f>
        <v>0</v>
      </c>
      <c r="E55" s="179">
        <f>Activity!$C55*Activity!$D55*Activity!G55</f>
        <v>0</v>
      </c>
      <c r="F55" s="179">
        <f>Activity!$C55*Activity!$D55*Activity!H55</f>
        <v>0</v>
      </c>
      <c r="G55" s="179">
        <f>Activity!$C55*Activity!$D55*Activity!I55</f>
        <v>0</v>
      </c>
      <c r="H55" s="180">
        <f>Activity!$C55*Activity!$D55*Activity!J55</f>
        <v>0</v>
      </c>
      <c r="I55" s="180">
        <f>Activity!$C55*Activity!$D55*Activity!K55</f>
        <v>0</v>
      </c>
      <c r="J55" s="179">
        <f>Activity!C55*Activity!D55</f>
        <v>0</v>
      </c>
      <c r="K55" s="179">
        <f>Activity!$C55*Activity!$D55*Activity!L55</f>
        <v>0</v>
      </c>
    </row>
    <row r="56" spans="2:11">
      <c r="B56" s="5">
        <f t="shared" si="0"/>
        <v>1999</v>
      </c>
      <c r="C56" s="178">
        <f>Activity!$C56*Activity!$D56*Activity!E56</f>
        <v>0</v>
      </c>
      <c r="D56" s="179">
        <f>Activity!$C56*Activity!$D56*Activity!F56</f>
        <v>0</v>
      </c>
      <c r="E56" s="179">
        <f>Activity!$C56*Activity!$D56*Activity!G56</f>
        <v>0</v>
      </c>
      <c r="F56" s="179">
        <f>Activity!$C56*Activity!$D56*Activity!H56</f>
        <v>0</v>
      </c>
      <c r="G56" s="179">
        <f>Activity!$C56*Activity!$D56*Activity!I56</f>
        <v>0</v>
      </c>
      <c r="H56" s="180">
        <f>Activity!$C56*Activity!$D56*Activity!J56</f>
        <v>0</v>
      </c>
      <c r="I56" s="180">
        <f>Activity!$C56*Activity!$D56*Activity!K56</f>
        <v>0</v>
      </c>
      <c r="J56" s="179">
        <f>Activity!C56*Activity!D56</f>
        <v>0</v>
      </c>
      <c r="K56" s="179">
        <f>Activity!$C56*Activity!$D56*Activity!L56</f>
        <v>0</v>
      </c>
    </row>
    <row r="57" spans="2:11">
      <c r="B57" s="5">
        <f t="shared" si="0"/>
        <v>2000</v>
      </c>
      <c r="C57" s="178">
        <f>Activity!$C57*Activity!$D57*Activity!E57</f>
        <v>0</v>
      </c>
      <c r="D57" s="179">
        <f>Activity!$C57*Activity!$D57*Activity!F57</f>
        <v>0</v>
      </c>
      <c r="E57" s="179">
        <f>Activity!$C57*Activity!$D57*Activity!G57</f>
        <v>0</v>
      </c>
      <c r="F57" s="179">
        <f>Activity!$C57*Activity!$D57*Activity!H57</f>
        <v>0</v>
      </c>
      <c r="G57" s="179">
        <f>Activity!$C57*Activity!$D57*Activity!I57</f>
        <v>0</v>
      </c>
      <c r="H57" s="180">
        <f>Activity!$C57*Activity!$D57*Activity!J57</f>
        <v>0</v>
      </c>
      <c r="I57" s="180">
        <f>Activity!$C57*Activity!$D57*Activity!K57</f>
        <v>0</v>
      </c>
      <c r="J57" s="179">
        <f>Activity!C57*Activity!D57</f>
        <v>0</v>
      </c>
      <c r="K57" s="179">
        <f>Activity!$C57*Activity!$D57*Activity!L57</f>
        <v>0</v>
      </c>
    </row>
    <row r="58" spans="2:11">
      <c r="B58" s="5">
        <f t="shared" si="0"/>
        <v>2001</v>
      </c>
      <c r="C58" s="178">
        <f>Activity!$C58*Activity!$D58*Activity!E58</f>
        <v>0</v>
      </c>
      <c r="D58" s="179">
        <f>Activity!$C58*Activity!$D58*Activity!F58</f>
        <v>0</v>
      </c>
      <c r="E58" s="179">
        <f>Activity!$C58*Activity!$D58*Activity!G58</f>
        <v>0</v>
      </c>
      <c r="F58" s="179">
        <f>Activity!$C58*Activity!$D58*Activity!H58</f>
        <v>0</v>
      </c>
      <c r="G58" s="179">
        <f>Activity!$C58*Activity!$D58*Activity!I58</f>
        <v>0</v>
      </c>
      <c r="H58" s="180">
        <f>Activity!$C58*Activity!$D58*Activity!J58</f>
        <v>0</v>
      </c>
      <c r="I58" s="180">
        <f>Activity!$C58*Activity!$D58*Activity!K58</f>
        <v>0</v>
      </c>
      <c r="J58" s="179">
        <f>Activity!C58*Activity!D58</f>
        <v>0</v>
      </c>
      <c r="K58" s="179">
        <f>Activity!$C58*Activity!$D58*Activity!L58</f>
        <v>0</v>
      </c>
    </row>
    <row r="59" spans="2:11">
      <c r="B59" s="5">
        <f t="shared" si="0"/>
        <v>2002</v>
      </c>
      <c r="C59" s="178">
        <f>Activity!$C59*Activity!$D59*Activity!E59</f>
        <v>0</v>
      </c>
      <c r="D59" s="179">
        <f>Activity!$C59*Activity!$D59*Activity!F59</f>
        <v>0</v>
      </c>
      <c r="E59" s="179">
        <f>Activity!$C59*Activity!$D59*Activity!G59</f>
        <v>0</v>
      </c>
      <c r="F59" s="179">
        <f>Activity!$C59*Activity!$D59*Activity!H59</f>
        <v>0</v>
      </c>
      <c r="G59" s="179">
        <f>Activity!$C59*Activity!$D59*Activity!I59</f>
        <v>0</v>
      </c>
      <c r="H59" s="180">
        <f>Activity!$C59*Activity!$D59*Activity!J59</f>
        <v>0</v>
      </c>
      <c r="I59" s="180">
        <f>Activity!$C59*Activity!$D59*Activity!K59</f>
        <v>0</v>
      </c>
      <c r="J59" s="179">
        <f>Activity!C59*Activity!D59</f>
        <v>0</v>
      </c>
      <c r="K59" s="179">
        <f>Activity!$C59*Activity!$D59*Activity!L59</f>
        <v>0</v>
      </c>
    </row>
    <row r="60" spans="2:11">
      <c r="B60" s="5">
        <f t="shared" si="0"/>
        <v>2003</v>
      </c>
      <c r="C60" s="178">
        <f>Activity!$C60*Activity!$D60*Activity!E60</f>
        <v>0</v>
      </c>
      <c r="D60" s="179">
        <f>Activity!$C60*Activity!$D60*Activity!F60</f>
        <v>0</v>
      </c>
      <c r="E60" s="179">
        <f>Activity!$C60*Activity!$D60*Activity!G60</f>
        <v>0</v>
      </c>
      <c r="F60" s="179">
        <f>Activity!$C60*Activity!$D60*Activity!H60</f>
        <v>0</v>
      </c>
      <c r="G60" s="179">
        <f>Activity!$C60*Activity!$D60*Activity!I60</f>
        <v>0</v>
      </c>
      <c r="H60" s="180">
        <f>Activity!$C60*Activity!$D60*Activity!J60</f>
        <v>0</v>
      </c>
      <c r="I60" s="180">
        <f>Activity!$C60*Activity!$D60*Activity!K60</f>
        <v>0</v>
      </c>
      <c r="J60" s="179">
        <f>Activity!C60*Activity!D60</f>
        <v>0</v>
      </c>
      <c r="K60" s="179">
        <f>Activity!$C60*Activity!$D60*Activity!L60</f>
        <v>0</v>
      </c>
    </row>
    <row r="61" spans="2:11">
      <c r="B61" s="5">
        <f t="shared" si="0"/>
        <v>2004</v>
      </c>
      <c r="C61" s="178">
        <f>Activity!$C61*Activity!$D61*Activity!E61</f>
        <v>0</v>
      </c>
      <c r="D61" s="179">
        <f>Activity!$C61*Activity!$D61*Activity!F61</f>
        <v>0</v>
      </c>
      <c r="E61" s="179">
        <f>Activity!$C61*Activity!$D61*Activity!G61</f>
        <v>0</v>
      </c>
      <c r="F61" s="179">
        <f>Activity!$C61*Activity!$D61*Activity!H61</f>
        <v>0</v>
      </c>
      <c r="G61" s="179">
        <f>Activity!$C61*Activity!$D61*Activity!I61</f>
        <v>0</v>
      </c>
      <c r="H61" s="180">
        <f>Activity!$C61*Activity!$D61*Activity!J61</f>
        <v>0</v>
      </c>
      <c r="I61" s="180">
        <f>Activity!$C61*Activity!$D61*Activity!K61</f>
        <v>0</v>
      </c>
      <c r="J61" s="179">
        <f>Activity!C61*Activity!D61</f>
        <v>0</v>
      </c>
      <c r="K61" s="179">
        <f>Activity!$C61*Activity!$D61*Activity!L61</f>
        <v>0</v>
      </c>
    </row>
    <row r="62" spans="2:11">
      <c r="B62" s="5">
        <f t="shared" si="0"/>
        <v>2005</v>
      </c>
      <c r="C62" s="178">
        <f>Activity!$C62*Activity!$D62*Activity!E62</f>
        <v>0</v>
      </c>
      <c r="D62" s="179">
        <f>Activity!$C62*Activity!$D62*Activity!F62</f>
        <v>0</v>
      </c>
      <c r="E62" s="179">
        <f>Activity!$C62*Activity!$D62*Activity!G62</f>
        <v>0</v>
      </c>
      <c r="F62" s="179">
        <f>Activity!$C62*Activity!$D62*Activity!H62</f>
        <v>0</v>
      </c>
      <c r="G62" s="179">
        <f>Activity!$C62*Activity!$D62*Activity!I62</f>
        <v>0</v>
      </c>
      <c r="H62" s="180">
        <f>Activity!$C62*Activity!$D62*Activity!J62</f>
        <v>0</v>
      </c>
      <c r="I62" s="180">
        <f>Activity!$C62*Activity!$D62*Activity!K62</f>
        <v>0</v>
      </c>
      <c r="J62" s="179">
        <f>Activity!C62*Activity!D62</f>
        <v>0</v>
      </c>
      <c r="K62" s="179">
        <f>Activity!$C62*Activity!$D62*Activity!L62</f>
        <v>0</v>
      </c>
    </row>
    <row r="63" spans="2:11">
      <c r="B63" s="5">
        <f t="shared" si="0"/>
        <v>2006</v>
      </c>
      <c r="C63" s="178">
        <f>Activity!$C63*Activity!$D63*Activity!E63</f>
        <v>0</v>
      </c>
      <c r="D63" s="179">
        <f>Activity!$C63*Activity!$D63*Activity!F63</f>
        <v>0</v>
      </c>
      <c r="E63" s="179">
        <f>Activity!$C63*Activity!$D63*Activity!G63</f>
        <v>0</v>
      </c>
      <c r="F63" s="179">
        <f>Activity!$C63*Activity!$D63*Activity!H63</f>
        <v>0</v>
      </c>
      <c r="G63" s="179">
        <f>Activity!$C63*Activity!$D63*Activity!I63</f>
        <v>0</v>
      </c>
      <c r="H63" s="180">
        <f>Activity!$C63*Activity!$D63*Activity!J63</f>
        <v>0</v>
      </c>
      <c r="I63" s="180">
        <f>Activity!$C63*Activity!$D63*Activity!K63</f>
        <v>0</v>
      </c>
      <c r="J63" s="179">
        <f>Activity!C63*Activity!D63</f>
        <v>0</v>
      </c>
      <c r="K63" s="179">
        <f>Activity!$C63*Activity!$D63*Activity!L63</f>
        <v>0</v>
      </c>
    </row>
    <row r="64" spans="2:11">
      <c r="B64" s="5">
        <f t="shared" si="0"/>
        <v>2007</v>
      </c>
      <c r="C64" s="178">
        <f>Activity!$C64*Activity!$D64*Activity!E64</f>
        <v>0</v>
      </c>
      <c r="D64" s="179">
        <f>Activity!$C64*Activity!$D64*Activity!F64</f>
        <v>0</v>
      </c>
      <c r="E64" s="179">
        <f>Activity!$C64*Activity!$D64*Activity!G64</f>
        <v>0</v>
      </c>
      <c r="F64" s="179">
        <f>Activity!$C64*Activity!$D64*Activity!H64</f>
        <v>0</v>
      </c>
      <c r="G64" s="179">
        <f>Activity!$C64*Activity!$D64*Activity!I64</f>
        <v>0</v>
      </c>
      <c r="H64" s="180">
        <f>Activity!$C64*Activity!$D64*Activity!J64</f>
        <v>0</v>
      </c>
      <c r="I64" s="180">
        <f>Activity!$C64*Activity!$D64*Activity!K64</f>
        <v>0</v>
      </c>
      <c r="J64" s="179">
        <f>Activity!C64*Activity!D64</f>
        <v>0</v>
      </c>
      <c r="K64" s="179">
        <f>Activity!$C64*Activity!$D64*Activity!L64</f>
        <v>0</v>
      </c>
    </row>
    <row r="65" spans="2:11">
      <c r="B65" s="5">
        <f t="shared" si="0"/>
        <v>2008</v>
      </c>
      <c r="C65" s="178">
        <f>Activity!$C65*Activity!$D65*Activity!E65</f>
        <v>0</v>
      </c>
      <c r="D65" s="179">
        <f>Activity!$C65*Activity!$D65*Activity!F65</f>
        <v>0</v>
      </c>
      <c r="E65" s="179">
        <f>Activity!$C65*Activity!$D65*Activity!G65</f>
        <v>0</v>
      </c>
      <c r="F65" s="179">
        <f>Activity!$C65*Activity!$D65*Activity!H65</f>
        <v>0</v>
      </c>
      <c r="G65" s="179">
        <f>Activity!$C65*Activity!$D65*Activity!I65</f>
        <v>0</v>
      </c>
      <c r="H65" s="180">
        <f>Activity!$C65*Activity!$D65*Activity!J65</f>
        <v>0</v>
      </c>
      <c r="I65" s="180">
        <f>Activity!$C65*Activity!$D65*Activity!K65</f>
        <v>0</v>
      </c>
      <c r="J65" s="179">
        <f>Activity!C65*Activity!D65</f>
        <v>0</v>
      </c>
      <c r="K65" s="179">
        <f>Activity!$C65*Activity!$D65*Activity!L65</f>
        <v>0</v>
      </c>
    </row>
    <row r="66" spans="2:11">
      <c r="B66" s="5">
        <f t="shared" si="0"/>
        <v>2009</v>
      </c>
      <c r="C66" s="178">
        <f>Activity!$C66*Activity!$D66*Activity!E66</f>
        <v>0</v>
      </c>
      <c r="D66" s="179">
        <f>Activity!$C66*Activity!$D66*Activity!F66</f>
        <v>0</v>
      </c>
      <c r="E66" s="179">
        <f>Activity!$C66*Activity!$D66*Activity!G66</f>
        <v>0</v>
      </c>
      <c r="F66" s="179">
        <f>Activity!$C66*Activity!$D66*Activity!H66</f>
        <v>0</v>
      </c>
      <c r="G66" s="179">
        <f>Activity!$C66*Activity!$D66*Activity!I66</f>
        <v>0</v>
      </c>
      <c r="H66" s="180">
        <f>Activity!$C66*Activity!$D66*Activity!J66</f>
        <v>0</v>
      </c>
      <c r="I66" s="180">
        <f>Activity!$C66*Activity!$D66*Activity!K66</f>
        <v>0</v>
      </c>
      <c r="J66" s="179">
        <f>Activity!C66*Activity!D66</f>
        <v>0</v>
      </c>
      <c r="K66" s="179">
        <f>Activity!$C66*Activity!$D66*Activity!L66</f>
        <v>0</v>
      </c>
    </row>
    <row r="67" spans="2:11">
      <c r="B67" s="5">
        <f t="shared" si="0"/>
        <v>2010</v>
      </c>
      <c r="C67" s="178">
        <f>Activity!$C67*Activity!$D67*Activity!E67</f>
        <v>0</v>
      </c>
      <c r="D67" s="179">
        <f>Activity!$C67*Activity!$D67*Activity!F67</f>
        <v>0</v>
      </c>
      <c r="E67" s="179">
        <f>Activity!$C67*Activity!$D67*Activity!G67</f>
        <v>0</v>
      </c>
      <c r="F67" s="179">
        <f>Activity!$C67*Activity!$D67*Activity!H67</f>
        <v>0</v>
      </c>
      <c r="G67" s="179">
        <f>Activity!$C67*Activity!$D67*Activity!I67</f>
        <v>0</v>
      </c>
      <c r="H67" s="180">
        <f>Activity!$C67*Activity!$D67*Activity!J67</f>
        <v>0</v>
      </c>
      <c r="I67" s="180">
        <f>Activity!$C67*Activity!$D67*Activity!K67</f>
        <v>0</v>
      </c>
      <c r="J67" s="179">
        <f>Activity!C67*Activity!D67</f>
        <v>0</v>
      </c>
      <c r="K67" s="179">
        <f>Activity!$C67*Activity!$D67*Activity!L67</f>
        <v>0</v>
      </c>
    </row>
    <row r="68" spans="2:11">
      <c r="B68" s="5">
        <f t="shared" si="0"/>
        <v>2011</v>
      </c>
      <c r="C68" s="178">
        <f>Activity!$C68*Activity!$D68*Activity!E68</f>
        <v>0</v>
      </c>
      <c r="D68" s="179">
        <f>Activity!$C68*Activity!$D68*Activity!F68</f>
        <v>0</v>
      </c>
      <c r="E68" s="179">
        <f>Activity!$C68*Activity!$D68*Activity!G68</f>
        <v>0</v>
      </c>
      <c r="F68" s="179">
        <f>Activity!$C68*Activity!$D68*Activity!H68</f>
        <v>0</v>
      </c>
      <c r="G68" s="179">
        <f>Activity!$C68*Activity!$D68*Activity!I68</f>
        <v>0</v>
      </c>
      <c r="H68" s="180">
        <f>Activity!$C68*Activity!$D68*Activity!J68</f>
        <v>0</v>
      </c>
      <c r="I68" s="180">
        <f>Activity!$C68*Activity!$D68*Activity!K68</f>
        <v>0</v>
      </c>
      <c r="J68" s="179">
        <f>Activity!C68*Activity!D68</f>
        <v>0</v>
      </c>
      <c r="K68" s="179">
        <f>Activity!$C68*Activity!$D68*Activity!L68</f>
        <v>0</v>
      </c>
    </row>
    <row r="69" spans="2:11">
      <c r="B69" s="5">
        <f t="shared" si="0"/>
        <v>2012</v>
      </c>
      <c r="C69" s="178">
        <f>Activity!$C69*Activity!$D69*Activity!E69</f>
        <v>0</v>
      </c>
      <c r="D69" s="179">
        <f>Activity!$C69*Activity!$D69*Activity!F69</f>
        <v>0</v>
      </c>
      <c r="E69" s="179">
        <f>Activity!$C69*Activity!$D69*Activity!G69</f>
        <v>0</v>
      </c>
      <c r="F69" s="179">
        <f>Activity!$C69*Activity!$D69*Activity!H69</f>
        <v>0</v>
      </c>
      <c r="G69" s="179">
        <f>Activity!$C69*Activity!$D69*Activity!I69</f>
        <v>0</v>
      </c>
      <c r="H69" s="180">
        <f>Activity!$C69*Activity!$D69*Activity!J69</f>
        <v>0</v>
      </c>
      <c r="I69" s="180">
        <f>Activity!$C69*Activity!$D69*Activity!K69</f>
        <v>0</v>
      </c>
      <c r="J69" s="179">
        <f>Activity!C69*Activity!D69</f>
        <v>0</v>
      </c>
      <c r="K69" s="179">
        <f>Activity!$C69*Activity!$D69*Activity!L69</f>
        <v>0</v>
      </c>
    </row>
    <row r="70" spans="2:11">
      <c r="B70" s="5">
        <f t="shared" si="0"/>
        <v>2013</v>
      </c>
      <c r="C70" s="178">
        <f>Activity!$C70*Activity!$D70*Activity!E70</f>
        <v>0</v>
      </c>
      <c r="D70" s="179">
        <f>Activity!$C70*Activity!$D70*Activity!F70</f>
        <v>0</v>
      </c>
      <c r="E70" s="179">
        <f>Activity!$C70*Activity!$D70*Activity!G70</f>
        <v>0</v>
      </c>
      <c r="F70" s="179">
        <f>Activity!$C70*Activity!$D70*Activity!H70</f>
        <v>0</v>
      </c>
      <c r="G70" s="179">
        <f>Activity!$C70*Activity!$D70*Activity!I70</f>
        <v>0</v>
      </c>
      <c r="H70" s="180">
        <f>Activity!$C70*Activity!$D70*Activity!J70</f>
        <v>0</v>
      </c>
      <c r="I70" s="180">
        <f>Activity!$C70*Activity!$D70*Activity!K70</f>
        <v>0</v>
      </c>
      <c r="J70" s="179">
        <f>Activity!C70*Activity!D70</f>
        <v>0</v>
      </c>
      <c r="K70" s="179">
        <f>Activity!$C70*Activity!$D70*Activity!L70</f>
        <v>0</v>
      </c>
    </row>
    <row r="71" spans="2:11">
      <c r="B71" s="5">
        <f t="shared" si="0"/>
        <v>2014</v>
      </c>
      <c r="C71" s="178">
        <f>Activity!$C71*Activity!$D71*Activity!E71</f>
        <v>0</v>
      </c>
      <c r="D71" s="179">
        <f>Activity!$C71*Activity!$D71*Activity!F71</f>
        <v>0</v>
      </c>
      <c r="E71" s="179">
        <f>Activity!$C71*Activity!$D71*Activity!G71</f>
        <v>0</v>
      </c>
      <c r="F71" s="179">
        <f>Activity!$C71*Activity!$D71*Activity!H71</f>
        <v>0</v>
      </c>
      <c r="G71" s="179">
        <f>Activity!$C71*Activity!$D71*Activity!I71</f>
        <v>0</v>
      </c>
      <c r="H71" s="180">
        <f>Activity!$C71*Activity!$D71*Activity!J71</f>
        <v>0</v>
      </c>
      <c r="I71" s="180">
        <f>Activity!$C71*Activity!$D71*Activity!K71</f>
        <v>0</v>
      </c>
      <c r="J71" s="179">
        <f>Activity!C71*Activity!D71</f>
        <v>0</v>
      </c>
      <c r="K71" s="179">
        <f>Activity!$C71*Activity!$D71*Activity!L71</f>
        <v>0</v>
      </c>
    </row>
    <row r="72" spans="2:11">
      <c r="B72" s="5">
        <f t="shared" ref="B72:B87" si="1">B71+1</f>
        <v>2015</v>
      </c>
      <c r="C72" s="178">
        <f>Activity!$C72*Activity!$D72*Activity!E72</f>
        <v>0</v>
      </c>
      <c r="D72" s="179">
        <f>Activity!$C72*Activity!$D72*Activity!F72</f>
        <v>0</v>
      </c>
      <c r="E72" s="179">
        <f>Activity!$C72*Activity!$D72*Activity!G72</f>
        <v>0</v>
      </c>
      <c r="F72" s="179">
        <f>Activity!$C72*Activity!$D72*Activity!H72</f>
        <v>0</v>
      </c>
      <c r="G72" s="179">
        <f>Activity!$C72*Activity!$D72*Activity!I72</f>
        <v>0</v>
      </c>
      <c r="H72" s="180">
        <f>Activity!$C72*Activity!$D72*Activity!J72</f>
        <v>0</v>
      </c>
      <c r="I72" s="180">
        <f>Activity!$C72*Activity!$D72*Activity!K72</f>
        <v>0</v>
      </c>
      <c r="J72" s="179">
        <f>Activity!C72*Activity!D72</f>
        <v>0</v>
      </c>
      <c r="K72" s="179">
        <f>Activity!$C72*Activity!$D72*Activity!L72</f>
        <v>0</v>
      </c>
    </row>
    <row r="73" spans="2:11">
      <c r="B73" s="5">
        <f t="shared" si="1"/>
        <v>2016</v>
      </c>
      <c r="C73" s="178">
        <f>Activity!$C73*Activity!$D73*Activity!E73</f>
        <v>0</v>
      </c>
      <c r="D73" s="179">
        <f>Activity!$C73*Activity!$D73*Activity!F73</f>
        <v>0</v>
      </c>
      <c r="E73" s="179">
        <f>Activity!$C73*Activity!$D73*Activity!G73</f>
        <v>0</v>
      </c>
      <c r="F73" s="179">
        <f>Activity!$C73*Activity!$D73*Activity!H73</f>
        <v>0</v>
      </c>
      <c r="G73" s="179">
        <f>Activity!$C73*Activity!$D73*Activity!I73</f>
        <v>0</v>
      </c>
      <c r="H73" s="180">
        <f>Activity!$C73*Activity!$D73*Activity!J73</f>
        <v>0</v>
      </c>
      <c r="I73" s="180">
        <f>Activity!$C73*Activity!$D73*Activity!K73</f>
        <v>0</v>
      </c>
      <c r="J73" s="179">
        <f>Activity!C73*Activity!D73</f>
        <v>0</v>
      </c>
      <c r="K73" s="179">
        <f>Activity!$C73*Activity!$D73*Activity!L73</f>
        <v>0</v>
      </c>
    </row>
    <row r="74" spans="2:11">
      <c r="B74" s="5">
        <f t="shared" si="1"/>
        <v>2017</v>
      </c>
      <c r="C74" s="178">
        <f>Activity!$C74*Activity!$D74*Activity!E74</f>
        <v>0</v>
      </c>
      <c r="D74" s="179">
        <f>Activity!$C74*Activity!$D74*Activity!F74</f>
        <v>0</v>
      </c>
      <c r="E74" s="179">
        <f>Activity!$C74*Activity!$D74*Activity!G74</f>
        <v>0</v>
      </c>
      <c r="F74" s="179">
        <f>Activity!$C74*Activity!$D74*Activity!H74</f>
        <v>0</v>
      </c>
      <c r="G74" s="179">
        <f>Activity!$C74*Activity!$D74*Activity!I74</f>
        <v>0</v>
      </c>
      <c r="H74" s="180">
        <f>Activity!$C74*Activity!$D74*Activity!J74</f>
        <v>0</v>
      </c>
      <c r="I74" s="180">
        <f>Activity!$C74*Activity!$D74*Activity!K74</f>
        <v>0</v>
      </c>
      <c r="J74" s="179">
        <f>Activity!C74*Activity!D74</f>
        <v>0</v>
      </c>
      <c r="K74" s="179">
        <f>Activity!$C74*Activity!$D74*Activity!L74</f>
        <v>0</v>
      </c>
    </row>
    <row r="75" spans="2:11">
      <c r="B75" s="5">
        <f t="shared" si="1"/>
        <v>2018</v>
      </c>
      <c r="C75" s="178">
        <f>Activity!$C75*Activity!$D75*Activity!E75</f>
        <v>0</v>
      </c>
      <c r="D75" s="179">
        <f>Activity!$C75*Activity!$D75*Activity!F75</f>
        <v>0</v>
      </c>
      <c r="E75" s="179">
        <f>Activity!$C75*Activity!$D75*Activity!G75</f>
        <v>0</v>
      </c>
      <c r="F75" s="179">
        <f>Activity!$C75*Activity!$D75*Activity!H75</f>
        <v>0</v>
      </c>
      <c r="G75" s="179">
        <f>Activity!$C75*Activity!$D75*Activity!I75</f>
        <v>0</v>
      </c>
      <c r="H75" s="180">
        <f>Activity!$C75*Activity!$D75*Activity!J75</f>
        <v>0</v>
      </c>
      <c r="I75" s="180">
        <f>Activity!$C75*Activity!$D75*Activity!K75</f>
        <v>0</v>
      </c>
      <c r="J75" s="179">
        <f>Activity!C75*Activity!D75</f>
        <v>0</v>
      </c>
      <c r="K75" s="179">
        <f>Activity!$C75*Activity!$D75*Activity!L75</f>
        <v>0</v>
      </c>
    </row>
    <row r="76" spans="2:11">
      <c r="B76" s="5">
        <f t="shared" si="1"/>
        <v>2019</v>
      </c>
      <c r="C76" s="178">
        <f>Activity!$C76*Activity!$D76*Activity!E76</f>
        <v>0</v>
      </c>
      <c r="D76" s="179">
        <f>Activity!$C76*Activity!$D76*Activity!F76</f>
        <v>0</v>
      </c>
      <c r="E76" s="179">
        <f>Activity!$C76*Activity!$D76*Activity!G76</f>
        <v>0</v>
      </c>
      <c r="F76" s="179">
        <f>Activity!$C76*Activity!$D76*Activity!H76</f>
        <v>0</v>
      </c>
      <c r="G76" s="179">
        <f>Activity!$C76*Activity!$D76*Activity!I76</f>
        <v>0</v>
      </c>
      <c r="H76" s="180">
        <f>Activity!$C76*Activity!$D76*Activity!J76</f>
        <v>0</v>
      </c>
      <c r="I76" s="180">
        <f>Activity!$C76*Activity!$D76*Activity!K76</f>
        <v>0</v>
      </c>
      <c r="J76" s="179">
        <f>Activity!C76*Activity!D76</f>
        <v>0</v>
      </c>
      <c r="K76" s="179">
        <f>Activity!$C76*Activity!$D76*Activity!L76</f>
        <v>0</v>
      </c>
    </row>
    <row r="77" spans="2:11">
      <c r="B77" s="5">
        <f t="shared" si="1"/>
        <v>2020</v>
      </c>
      <c r="C77" s="178">
        <f>Activity!$C77*Activity!$D77*Activity!E77</f>
        <v>0</v>
      </c>
      <c r="D77" s="179">
        <f>Activity!$C77*Activity!$D77*Activity!F77</f>
        <v>0</v>
      </c>
      <c r="E77" s="179">
        <f>Activity!$C77*Activity!$D77*Activity!G77</f>
        <v>0</v>
      </c>
      <c r="F77" s="179">
        <f>Activity!$C77*Activity!$D77*Activity!H77</f>
        <v>0</v>
      </c>
      <c r="G77" s="179">
        <f>Activity!$C77*Activity!$D77*Activity!I77</f>
        <v>0</v>
      </c>
      <c r="H77" s="180">
        <f>Activity!$C77*Activity!$D77*Activity!J77</f>
        <v>0</v>
      </c>
      <c r="I77" s="180">
        <f>Activity!$C77*Activity!$D77*Activity!K77</f>
        <v>0</v>
      </c>
      <c r="J77" s="179">
        <f>Activity!C77*Activity!D77</f>
        <v>0</v>
      </c>
      <c r="K77" s="179">
        <f>Activity!$C77*Activity!$D77*Activity!L77</f>
        <v>0</v>
      </c>
    </row>
    <row r="78" spans="2:11">
      <c r="B78" s="5">
        <f t="shared" si="1"/>
        <v>2021</v>
      </c>
      <c r="C78" s="178">
        <f>Activity!$C78*Activity!$D78*Activity!E78</f>
        <v>0</v>
      </c>
      <c r="D78" s="179">
        <f>Activity!$C78*Activity!$D78*Activity!F78</f>
        <v>0</v>
      </c>
      <c r="E78" s="179">
        <f>Activity!$C78*Activity!$D78*Activity!G78</f>
        <v>0</v>
      </c>
      <c r="F78" s="179">
        <f>Activity!$C78*Activity!$D78*Activity!H78</f>
        <v>0</v>
      </c>
      <c r="G78" s="179">
        <f>Activity!$C78*Activity!$D78*Activity!I78</f>
        <v>0</v>
      </c>
      <c r="H78" s="180">
        <f>Activity!$C78*Activity!$D78*Activity!J78</f>
        <v>0</v>
      </c>
      <c r="I78" s="180">
        <f>Activity!$C78*Activity!$D78*Activity!K78</f>
        <v>0</v>
      </c>
      <c r="J78" s="179">
        <f>Activity!C78*Activity!D78</f>
        <v>0</v>
      </c>
      <c r="K78" s="179">
        <f>Activity!$C78*Activity!$D78*Activity!L78</f>
        <v>0</v>
      </c>
    </row>
    <row r="79" spans="2:11">
      <c r="B79" s="5">
        <f t="shared" si="1"/>
        <v>2022</v>
      </c>
      <c r="C79" s="178">
        <f>Activity!$C79*Activity!$D79*Activity!E79</f>
        <v>0</v>
      </c>
      <c r="D79" s="179">
        <f>Activity!$C79*Activity!$D79*Activity!F79</f>
        <v>0</v>
      </c>
      <c r="E79" s="179">
        <f>Activity!$C79*Activity!$D79*Activity!G79</f>
        <v>0</v>
      </c>
      <c r="F79" s="179">
        <f>Activity!$C79*Activity!$D79*Activity!H79</f>
        <v>0</v>
      </c>
      <c r="G79" s="179">
        <f>Activity!$C79*Activity!$D79*Activity!I79</f>
        <v>0</v>
      </c>
      <c r="H79" s="180">
        <f>Activity!$C79*Activity!$D79*Activity!J79</f>
        <v>0</v>
      </c>
      <c r="I79" s="180">
        <f>Activity!$C79*Activity!$D79*Activity!K79</f>
        <v>0</v>
      </c>
      <c r="J79" s="179">
        <f>Activity!C79*Activity!D79</f>
        <v>0</v>
      </c>
      <c r="K79" s="179">
        <f>Activity!$C79*Activity!$D79*Activity!L79</f>
        <v>0</v>
      </c>
    </row>
    <row r="80" spans="2:11">
      <c r="B80" s="5">
        <f t="shared" si="1"/>
        <v>2023</v>
      </c>
      <c r="C80" s="178">
        <f>Activity!$C80*Activity!$D80*Activity!E80</f>
        <v>0</v>
      </c>
      <c r="D80" s="179">
        <f>Activity!$C80*Activity!$D80*Activity!F80</f>
        <v>0</v>
      </c>
      <c r="E80" s="179">
        <f>Activity!$C80*Activity!$D80*Activity!G80</f>
        <v>0</v>
      </c>
      <c r="F80" s="179">
        <f>Activity!$C80*Activity!$D80*Activity!H80</f>
        <v>0</v>
      </c>
      <c r="G80" s="179">
        <f>Activity!$C80*Activity!$D80*Activity!I80</f>
        <v>0</v>
      </c>
      <c r="H80" s="180">
        <f>Activity!$C80*Activity!$D80*Activity!J80</f>
        <v>0</v>
      </c>
      <c r="I80" s="180">
        <f>Activity!$C80*Activity!$D80*Activity!K80</f>
        <v>0</v>
      </c>
      <c r="J80" s="179">
        <f>Activity!C80*Activity!D80</f>
        <v>0</v>
      </c>
      <c r="K80" s="179">
        <f>Activity!$C80*Activity!$D80*Activity!L80</f>
        <v>0</v>
      </c>
    </row>
    <row r="81" spans="2:11">
      <c r="B81" s="5">
        <f t="shared" si="1"/>
        <v>2024</v>
      </c>
      <c r="C81" s="178">
        <f>Activity!$C81*Activity!$D81*Activity!E81</f>
        <v>0</v>
      </c>
      <c r="D81" s="179">
        <f>Activity!$C81*Activity!$D81*Activity!F81</f>
        <v>0</v>
      </c>
      <c r="E81" s="179">
        <f>Activity!$C81*Activity!$D81*Activity!G81</f>
        <v>0</v>
      </c>
      <c r="F81" s="179">
        <f>Activity!$C81*Activity!$D81*Activity!H81</f>
        <v>0</v>
      </c>
      <c r="G81" s="179">
        <f>Activity!$C81*Activity!$D81*Activity!I81</f>
        <v>0</v>
      </c>
      <c r="H81" s="180">
        <f>Activity!$C81*Activity!$D81*Activity!J81</f>
        <v>0</v>
      </c>
      <c r="I81" s="180">
        <f>Activity!$C81*Activity!$D81*Activity!K81</f>
        <v>0</v>
      </c>
      <c r="J81" s="179">
        <f>Activity!C81*Activity!D81</f>
        <v>0</v>
      </c>
      <c r="K81" s="179">
        <f>Activity!$C81*Activity!$D81*Activity!L81</f>
        <v>0</v>
      </c>
    </row>
    <row r="82" spans="2:11">
      <c r="B82" s="5">
        <f t="shared" si="1"/>
        <v>2025</v>
      </c>
      <c r="C82" s="178">
        <f>Activity!$C82*Activity!$D82*Activity!E82</f>
        <v>0</v>
      </c>
      <c r="D82" s="179">
        <f>Activity!$C82*Activity!$D82*Activity!F82</f>
        <v>0</v>
      </c>
      <c r="E82" s="179">
        <f>Activity!$C82*Activity!$D82*Activity!G82</f>
        <v>0</v>
      </c>
      <c r="F82" s="179">
        <f>Activity!$C82*Activity!$D82*Activity!H82</f>
        <v>0</v>
      </c>
      <c r="G82" s="179">
        <f>Activity!$C82*Activity!$D82*Activity!I82</f>
        <v>0</v>
      </c>
      <c r="H82" s="180">
        <f>Activity!$C82*Activity!$D82*Activity!J82</f>
        <v>0</v>
      </c>
      <c r="I82" s="180">
        <f>Activity!$C82*Activity!$D82*Activity!K82</f>
        <v>0</v>
      </c>
      <c r="J82" s="179">
        <f>Activity!C82*Activity!D82</f>
        <v>0</v>
      </c>
      <c r="K82" s="179">
        <f>Activity!$C82*Activity!$D82*Activity!L82</f>
        <v>0</v>
      </c>
    </row>
    <row r="83" spans="2:11">
      <c r="B83" s="5">
        <f t="shared" si="1"/>
        <v>2026</v>
      </c>
      <c r="C83" s="178">
        <f>Activity!$C83*Activity!$D83*Activity!E83</f>
        <v>0</v>
      </c>
      <c r="D83" s="179">
        <f>Activity!$C83*Activity!$D83*Activity!F83</f>
        <v>0</v>
      </c>
      <c r="E83" s="179">
        <f>Activity!$C83*Activity!$D83*Activity!G83</f>
        <v>0</v>
      </c>
      <c r="F83" s="179">
        <f>Activity!$C83*Activity!$D83*Activity!H83</f>
        <v>0</v>
      </c>
      <c r="G83" s="179">
        <f>Activity!$C83*Activity!$D83*Activity!I83</f>
        <v>0</v>
      </c>
      <c r="H83" s="180">
        <f>Activity!$C83*Activity!$D83*Activity!J83</f>
        <v>0</v>
      </c>
      <c r="I83" s="180">
        <f>Activity!$C83*Activity!$D83*Activity!K83</f>
        <v>0</v>
      </c>
      <c r="J83" s="179">
        <f>Activity!C83*Activity!D83</f>
        <v>0</v>
      </c>
      <c r="K83" s="179">
        <f>Activity!$C83*Activity!$D83*Activity!L83</f>
        <v>0</v>
      </c>
    </row>
    <row r="84" spans="2:11">
      <c r="B84" s="5">
        <f t="shared" si="1"/>
        <v>2027</v>
      </c>
      <c r="C84" s="178">
        <f>Activity!$C84*Activity!$D84*Activity!E84</f>
        <v>0</v>
      </c>
      <c r="D84" s="179">
        <f>Activity!$C84*Activity!$D84*Activity!F84</f>
        <v>0</v>
      </c>
      <c r="E84" s="179">
        <f>Activity!$C84*Activity!$D84*Activity!G84</f>
        <v>0</v>
      </c>
      <c r="F84" s="179">
        <f>Activity!$C84*Activity!$D84*Activity!H84</f>
        <v>0</v>
      </c>
      <c r="G84" s="179">
        <f>Activity!$C84*Activity!$D84*Activity!I84</f>
        <v>0</v>
      </c>
      <c r="H84" s="180">
        <f>Activity!$C84*Activity!$D84*Activity!J84</f>
        <v>0</v>
      </c>
      <c r="I84" s="180">
        <f>Activity!$C84*Activity!$D84*Activity!K84</f>
        <v>0</v>
      </c>
      <c r="J84" s="179">
        <f>Activity!C84*Activity!D84</f>
        <v>0</v>
      </c>
      <c r="K84" s="179">
        <f>Activity!$C84*Activity!$D84*Activity!L84</f>
        <v>0</v>
      </c>
    </row>
    <row r="85" spans="2:11">
      <c r="B85" s="5">
        <f t="shared" si="1"/>
        <v>2028</v>
      </c>
      <c r="C85" s="178">
        <f>Activity!$C85*Activity!$D85*Activity!E85</f>
        <v>0</v>
      </c>
      <c r="D85" s="179">
        <f>Activity!$C85*Activity!$D85*Activity!F85</f>
        <v>0</v>
      </c>
      <c r="E85" s="179">
        <f>Activity!$C85*Activity!$D85*Activity!G85</f>
        <v>0</v>
      </c>
      <c r="F85" s="179">
        <f>Activity!$C85*Activity!$D85*Activity!H85</f>
        <v>0</v>
      </c>
      <c r="G85" s="179">
        <f>Activity!$C85*Activity!$D85*Activity!I85</f>
        <v>0</v>
      </c>
      <c r="H85" s="180">
        <f>Activity!$C85*Activity!$D85*Activity!J85</f>
        <v>0</v>
      </c>
      <c r="I85" s="180">
        <f>Activity!$C85*Activity!$D85*Activity!K85</f>
        <v>0</v>
      </c>
      <c r="J85" s="179">
        <f>Activity!C85*Activity!D85</f>
        <v>0</v>
      </c>
      <c r="K85" s="179">
        <f>Activity!$C85*Activity!$D85*Activity!L85</f>
        <v>0</v>
      </c>
    </row>
    <row r="86" spans="2:11">
      <c r="B86" s="5">
        <f t="shared" si="1"/>
        <v>2029</v>
      </c>
      <c r="C86" s="178">
        <f>Activity!$C86*Activity!$D86*Activity!E86</f>
        <v>0</v>
      </c>
      <c r="D86" s="179">
        <f>Activity!$C86*Activity!$D86*Activity!F86</f>
        <v>0</v>
      </c>
      <c r="E86" s="179">
        <f>Activity!$C86*Activity!$D86*Activity!G86</f>
        <v>0</v>
      </c>
      <c r="F86" s="179">
        <f>Activity!$C86*Activity!$D86*Activity!H86</f>
        <v>0</v>
      </c>
      <c r="G86" s="179">
        <f>Activity!$C86*Activity!$D86*Activity!I86</f>
        <v>0</v>
      </c>
      <c r="H86" s="180">
        <f>Activity!$C86*Activity!$D86*Activity!J86</f>
        <v>0</v>
      </c>
      <c r="I86" s="180">
        <f>Activity!$C86*Activity!$D86*Activity!K86</f>
        <v>0</v>
      </c>
      <c r="J86" s="179">
        <f>Activity!C86*Activity!D86</f>
        <v>0</v>
      </c>
      <c r="K86" s="179">
        <f>Activity!$C86*Activity!$D86*Activity!L86</f>
        <v>0</v>
      </c>
    </row>
    <row r="87" spans="2:11" ht="13.5" thickBot="1">
      <c r="B87" s="9">
        <f t="shared" si="1"/>
        <v>2030</v>
      </c>
      <c r="C87" s="181">
        <f>Activity!$C87*Activity!$D87*Activity!E87</f>
        <v>0</v>
      </c>
      <c r="D87" s="182">
        <f>Activity!$C87*Activity!$D87*Activity!F87</f>
        <v>0</v>
      </c>
      <c r="E87" s="182">
        <f>Activity!$C87*Activity!$D87*Activity!G87</f>
        <v>0</v>
      </c>
      <c r="F87" s="182">
        <f>Activity!$C87*Activity!$D87*Activity!H87</f>
        <v>0</v>
      </c>
      <c r="G87" s="182">
        <f>Activity!$C87*Activity!$D87*Activity!I87</f>
        <v>0</v>
      </c>
      <c r="H87" s="183">
        <f>Activity!$C87*Activity!$D87*Activity!J87</f>
        <v>0</v>
      </c>
      <c r="I87" s="183">
        <f>Activity!$C87*Activity!$D87*Activity!K87</f>
        <v>0</v>
      </c>
      <c r="J87" s="182">
        <f>Activity!C87*Activity!D87</f>
        <v>0</v>
      </c>
      <c r="K87" s="182">
        <f>Activity!$C87*Activity!$D87*Activity!L87</f>
        <v>0</v>
      </c>
    </row>
  </sheetData>
  <sheetProtection algorithmName="SHA-512" hashValue="HBCaS6tnB/NaNdMZFSvoOmwio5U96OgoYCcdN81vwWk/rBtv0jlT3KN8MS+RJQ3Pz7djJH505ni5dJXtEPAN8g==" saltValue="SJSrujM4Bqi40BHXJVdtNA==" spinCount="100000" sheet="1" objects="1" scenarios="1"/>
  <customSheetViews>
    <customSheetView guid="{B400968E-E9A7-41C3-9739-36597C9C6BC6}" showGridLines="0" showRuler="0">
      <pane xSplit="2" ySplit="9" topLeftCell="C10" activePane="bottomRight" state="frozen"/>
      <selection pane="bottomRight" activeCell="J7" sqref="J7"/>
      <pageMargins left="0" right="0" top="0" bottom="0" header="0" footer="0"/>
      <headerFooter alignWithMargins="0"/>
    </customSheetView>
  </customSheetViews>
  <mergeCells count="1">
    <mergeCell ref="C4:K4"/>
  </mergeCells>
  <phoneticPr fontId="12"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34"/>
  </sheetPr>
  <dimension ref="B2:M87"/>
  <sheetViews>
    <sheetView showGridLines="0" workbookViewId="0">
      <pane xSplit="1" ySplit="6" topLeftCell="B62" activePane="bottomRight" state="frozen"/>
      <selection pane="bottomRight" activeCell="C79" sqref="C79"/>
      <selection pane="bottomLeft" activeCell="E19" sqref="E19"/>
      <selection pane="topRight" activeCell="E19" sqref="E19"/>
    </sheetView>
  </sheetViews>
  <sheetFormatPr defaultColWidth="11.42578125" defaultRowHeight="12.75"/>
  <cols>
    <col min="1" max="1" width="2.42578125" customWidth="1"/>
    <col min="2" max="2" width="6.42578125" customWidth="1"/>
    <col min="3" max="3" width="9.42578125" customWidth="1"/>
    <col min="4" max="4" width="7.42578125" hidden="1" customWidth="1"/>
    <col min="5" max="11" width="8" customWidth="1"/>
    <col min="12" max="13" width="8.42578125" customWidth="1"/>
    <col min="14" max="14" width="3.5703125" customWidth="1"/>
    <col min="15" max="15" width="3.42578125" customWidth="1"/>
  </cols>
  <sheetData>
    <row r="2" spans="2:13" ht="15.75">
      <c r="B2" s="4"/>
      <c r="C2" s="22" t="s">
        <v>48</v>
      </c>
    </row>
    <row r="3" spans="2:13" ht="13.5" thickBot="1">
      <c r="B3" s="4"/>
    </row>
    <row r="4" spans="2:13" ht="13.5" thickBot="1">
      <c r="E4" s="189" t="s">
        <v>49</v>
      </c>
      <c r="F4" s="190"/>
      <c r="G4" s="190"/>
      <c r="H4" s="190"/>
      <c r="I4" s="190"/>
      <c r="J4" s="190"/>
      <c r="K4" s="190"/>
      <c r="L4" s="190"/>
      <c r="M4" s="40"/>
    </row>
    <row r="5" spans="2:13" s="20" customFormat="1" ht="38.25">
      <c r="B5" s="14" t="s">
        <v>50</v>
      </c>
      <c r="C5" s="17" t="s">
        <v>51</v>
      </c>
      <c r="D5" s="17" t="s">
        <v>52</v>
      </c>
      <c r="E5" s="16" t="s">
        <v>34</v>
      </c>
      <c r="F5" s="16" t="s">
        <v>35</v>
      </c>
      <c r="G5" s="13" t="s">
        <v>37</v>
      </c>
      <c r="H5" s="13" t="s">
        <v>40</v>
      </c>
      <c r="I5" s="13" t="s">
        <v>53</v>
      </c>
      <c r="J5" s="13" t="s">
        <v>36</v>
      </c>
      <c r="K5" s="21" t="s">
        <v>38</v>
      </c>
      <c r="L5" s="21" t="s">
        <v>54</v>
      </c>
      <c r="M5" s="17" t="s">
        <v>55</v>
      </c>
    </row>
    <row r="6" spans="2:13" s="19" customFormat="1" ht="13.5" thickBot="1">
      <c r="B6" s="15"/>
      <c r="C6" s="39" t="s">
        <v>56</v>
      </c>
      <c r="D6" s="39" t="s">
        <v>57</v>
      </c>
      <c r="E6" s="12" t="s">
        <v>57</v>
      </c>
      <c r="F6" s="7" t="s">
        <v>57</v>
      </c>
      <c r="G6" s="7" t="s">
        <v>57</v>
      </c>
      <c r="H6" s="7" t="s">
        <v>57</v>
      </c>
      <c r="I6" s="7" t="s">
        <v>57</v>
      </c>
      <c r="J6" s="7" t="s">
        <v>57</v>
      </c>
      <c r="K6" s="11"/>
      <c r="L6" s="11" t="s">
        <v>57</v>
      </c>
      <c r="M6" s="18" t="s">
        <v>58</v>
      </c>
    </row>
    <row r="7" spans="2:13" ht="13.5" thickBot="1">
      <c r="B7" s="10">
        <v>1950</v>
      </c>
      <c r="C7" s="167"/>
      <c r="D7" s="135">
        <v>1</v>
      </c>
      <c r="E7" s="184">
        <v>0</v>
      </c>
      <c r="F7" s="184">
        <v>0.23300000000000001</v>
      </c>
      <c r="G7" s="184">
        <v>0.14899999999999999</v>
      </c>
      <c r="H7" s="184">
        <v>0.13900000000000001</v>
      </c>
      <c r="I7" s="184">
        <v>3.9E-2</v>
      </c>
      <c r="J7" s="184">
        <v>2.7E-2</v>
      </c>
      <c r="K7" s="184">
        <v>0</v>
      </c>
      <c r="L7" s="184">
        <v>0.41299999999999998</v>
      </c>
      <c r="M7" s="185">
        <f>SUM(E7:L7)</f>
        <v>1</v>
      </c>
    </row>
    <row r="8" spans="2:13" ht="13.5" thickBot="1">
      <c r="B8" s="5">
        <f t="shared" ref="B8:B39" si="0">B7+1</f>
        <v>1951</v>
      </c>
      <c r="C8" s="167"/>
      <c r="D8" s="135">
        <v>1</v>
      </c>
      <c r="E8" s="184">
        <v>0</v>
      </c>
      <c r="F8" s="184">
        <v>0.23300000000000001</v>
      </c>
      <c r="G8" s="184">
        <v>0.14899999999999999</v>
      </c>
      <c r="H8" s="184">
        <v>0.13900000000000001</v>
      </c>
      <c r="I8" s="184">
        <v>3.9E-2</v>
      </c>
      <c r="J8" s="184">
        <v>2.7E-2</v>
      </c>
      <c r="K8" s="184">
        <v>0</v>
      </c>
      <c r="L8" s="184">
        <v>0.41299999999999998</v>
      </c>
      <c r="M8" s="186">
        <f>SUM(E8:L8)</f>
        <v>1</v>
      </c>
    </row>
    <row r="9" spans="2:13" ht="13.5" thickBot="1">
      <c r="B9" s="5">
        <f t="shared" si="0"/>
        <v>1952</v>
      </c>
      <c r="C9" s="167"/>
      <c r="D9" s="135">
        <v>1</v>
      </c>
      <c r="E9" s="184">
        <v>0</v>
      </c>
      <c r="F9" s="184">
        <v>0.23300000000000001</v>
      </c>
      <c r="G9" s="184">
        <v>0.14899999999999999</v>
      </c>
      <c r="H9" s="184">
        <v>0.13900000000000001</v>
      </c>
      <c r="I9" s="184">
        <v>3.9E-2</v>
      </c>
      <c r="J9" s="184">
        <v>2.7E-2</v>
      </c>
      <c r="K9" s="184">
        <v>0</v>
      </c>
      <c r="L9" s="184">
        <v>0.41299999999999998</v>
      </c>
      <c r="M9" s="186">
        <f t="shared" ref="M9:M72" si="1">SUM(E9:L9)</f>
        <v>1</v>
      </c>
    </row>
    <row r="10" spans="2:13" ht="13.5" thickBot="1">
      <c r="B10" s="5">
        <f t="shared" si="0"/>
        <v>1953</v>
      </c>
      <c r="C10" s="167"/>
      <c r="D10" s="135">
        <v>1</v>
      </c>
      <c r="E10" s="184">
        <v>0</v>
      </c>
      <c r="F10" s="184">
        <v>0.23300000000000001</v>
      </c>
      <c r="G10" s="184">
        <v>0.14899999999999999</v>
      </c>
      <c r="H10" s="184">
        <v>0.13900000000000001</v>
      </c>
      <c r="I10" s="184">
        <v>3.9E-2</v>
      </c>
      <c r="J10" s="184">
        <v>2.7E-2</v>
      </c>
      <c r="K10" s="184">
        <v>0</v>
      </c>
      <c r="L10" s="184">
        <v>0.41299999999999998</v>
      </c>
      <c r="M10" s="186">
        <f t="shared" si="1"/>
        <v>1</v>
      </c>
    </row>
    <row r="11" spans="2:13" ht="13.5" thickBot="1">
      <c r="B11" s="5">
        <f t="shared" si="0"/>
        <v>1954</v>
      </c>
      <c r="C11" s="167"/>
      <c r="D11" s="135">
        <v>1</v>
      </c>
      <c r="E11" s="184">
        <v>0</v>
      </c>
      <c r="F11" s="184">
        <v>0.23300000000000001</v>
      </c>
      <c r="G11" s="184">
        <v>0.14899999999999999</v>
      </c>
      <c r="H11" s="184">
        <v>0.13900000000000001</v>
      </c>
      <c r="I11" s="184">
        <v>3.9E-2</v>
      </c>
      <c r="J11" s="184">
        <v>2.7E-2</v>
      </c>
      <c r="K11" s="184">
        <v>0</v>
      </c>
      <c r="L11" s="184">
        <v>0.41299999999999998</v>
      </c>
      <c r="M11" s="186">
        <f t="shared" si="1"/>
        <v>1</v>
      </c>
    </row>
    <row r="12" spans="2:13" ht="13.5" thickBot="1">
      <c r="B12" s="5">
        <f t="shared" si="0"/>
        <v>1955</v>
      </c>
      <c r="C12" s="167"/>
      <c r="D12" s="135">
        <v>1</v>
      </c>
      <c r="E12" s="184">
        <v>0</v>
      </c>
      <c r="F12" s="184">
        <v>0.23300000000000001</v>
      </c>
      <c r="G12" s="184">
        <v>0.14899999999999999</v>
      </c>
      <c r="H12" s="184">
        <v>0.13900000000000001</v>
      </c>
      <c r="I12" s="184">
        <v>3.9E-2</v>
      </c>
      <c r="J12" s="184">
        <v>2.7E-2</v>
      </c>
      <c r="K12" s="184">
        <v>0</v>
      </c>
      <c r="L12" s="184">
        <v>0.41299999999999998</v>
      </c>
      <c r="M12" s="186">
        <f t="shared" si="1"/>
        <v>1</v>
      </c>
    </row>
    <row r="13" spans="2:13" ht="13.5" thickBot="1">
      <c r="B13" s="5">
        <f t="shared" si="0"/>
        <v>1956</v>
      </c>
      <c r="C13" s="167"/>
      <c r="D13" s="135">
        <v>1</v>
      </c>
      <c r="E13" s="184">
        <v>0</v>
      </c>
      <c r="F13" s="184">
        <v>0.23300000000000001</v>
      </c>
      <c r="G13" s="184">
        <v>0.14899999999999999</v>
      </c>
      <c r="H13" s="184">
        <v>0.13900000000000001</v>
      </c>
      <c r="I13" s="184">
        <v>3.9E-2</v>
      </c>
      <c r="J13" s="184">
        <v>2.7E-2</v>
      </c>
      <c r="K13" s="184">
        <v>0</v>
      </c>
      <c r="L13" s="184">
        <v>0.41299999999999998</v>
      </c>
      <c r="M13" s="186">
        <f t="shared" si="1"/>
        <v>1</v>
      </c>
    </row>
    <row r="14" spans="2:13" ht="13.5" thickBot="1">
      <c r="B14" s="5">
        <f t="shared" si="0"/>
        <v>1957</v>
      </c>
      <c r="C14" s="167"/>
      <c r="D14" s="135">
        <v>1</v>
      </c>
      <c r="E14" s="184">
        <v>0</v>
      </c>
      <c r="F14" s="184">
        <v>0.23300000000000001</v>
      </c>
      <c r="G14" s="184">
        <v>0.14899999999999999</v>
      </c>
      <c r="H14" s="184">
        <v>0.13900000000000001</v>
      </c>
      <c r="I14" s="184">
        <v>3.9E-2</v>
      </c>
      <c r="J14" s="184">
        <v>2.7E-2</v>
      </c>
      <c r="K14" s="184">
        <v>0</v>
      </c>
      <c r="L14" s="184">
        <v>0.41299999999999998</v>
      </c>
      <c r="M14" s="186">
        <f t="shared" si="1"/>
        <v>1</v>
      </c>
    </row>
    <row r="15" spans="2:13" ht="13.5" thickBot="1">
      <c r="B15" s="5">
        <f t="shared" si="0"/>
        <v>1958</v>
      </c>
      <c r="C15" s="167"/>
      <c r="D15" s="135">
        <v>1</v>
      </c>
      <c r="E15" s="184">
        <v>0</v>
      </c>
      <c r="F15" s="184">
        <v>0.23300000000000001</v>
      </c>
      <c r="G15" s="184">
        <v>0.14899999999999999</v>
      </c>
      <c r="H15" s="184">
        <v>0.13900000000000001</v>
      </c>
      <c r="I15" s="184">
        <v>3.9E-2</v>
      </c>
      <c r="J15" s="184">
        <v>2.7E-2</v>
      </c>
      <c r="K15" s="184">
        <v>0</v>
      </c>
      <c r="L15" s="184">
        <v>0.41299999999999998</v>
      </c>
      <c r="M15" s="186">
        <f t="shared" si="1"/>
        <v>1</v>
      </c>
    </row>
    <row r="16" spans="2:13" ht="13.5" thickBot="1">
      <c r="B16" s="5">
        <f t="shared" si="0"/>
        <v>1959</v>
      </c>
      <c r="C16" s="167"/>
      <c r="D16" s="135">
        <v>1</v>
      </c>
      <c r="E16" s="184">
        <v>0</v>
      </c>
      <c r="F16" s="184">
        <v>0.23300000000000001</v>
      </c>
      <c r="G16" s="184">
        <v>0.14899999999999999</v>
      </c>
      <c r="H16" s="184">
        <v>0.13900000000000001</v>
      </c>
      <c r="I16" s="184">
        <v>3.9E-2</v>
      </c>
      <c r="J16" s="184">
        <v>2.7E-2</v>
      </c>
      <c r="K16" s="184">
        <v>0</v>
      </c>
      <c r="L16" s="184">
        <v>0.41299999999999998</v>
      </c>
      <c r="M16" s="186">
        <f t="shared" si="1"/>
        <v>1</v>
      </c>
    </row>
    <row r="17" spans="2:13" ht="13.5" thickBot="1">
      <c r="B17" s="5">
        <f t="shared" si="0"/>
        <v>1960</v>
      </c>
      <c r="C17" s="167"/>
      <c r="D17" s="135">
        <v>1</v>
      </c>
      <c r="E17" s="184">
        <v>0</v>
      </c>
      <c r="F17" s="184">
        <v>0.23300000000000001</v>
      </c>
      <c r="G17" s="184">
        <v>0.14899999999999999</v>
      </c>
      <c r="H17" s="184">
        <v>0.13900000000000001</v>
      </c>
      <c r="I17" s="184">
        <v>3.9E-2</v>
      </c>
      <c r="J17" s="184">
        <v>2.7E-2</v>
      </c>
      <c r="K17" s="184">
        <v>0</v>
      </c>
      <c r="L17" s="184">
        <v>0.41299999999999998</v>
      </c>
      <c r="M17" s="186">
        <f t="shared" si="1"/>
        <v>1</v>
      </c>
    </row>
    <row r="18" spans="2:13" ht="13.5" thickBot="1">
      <c r="B18" s="5">
        <f t="shared" si="0"/>
        <v>1961</v>
      </c>
      <c r="C18" s="167"/>
      <c r="D18" s="135">
        <v>1</v>
      </c>
      <c r="E18" s="184">
        <v>0</v>
      </c>
      <c r="F18" s="184">
        <v>0.23300000000000001</v>
      </c>
      <c r="G18" s="184">
        <v>0.14899999999999999</v>
      </c>
      <c r="H18" s="184">
        <v>0.13900000000000001</v>
      </c>
      <c r="I18" s="184">
        <v>3.9E-2</v>
      </c>
      <c r="J18" s="184">
        <v>2.7E-2</v>
      </c>
      <c r="K18" s="184">
        <v>0</v>
      </c>
      <c r="L18" s="184">
        <v>0.41299999999999998</v>
      </c>
      <c r="M18" s="186">
        <f t="shared" si="1"/>
        <v>1</v>
      </c>
    </row>
    <row r="19" spans="2:13" ht="13.5" thickBot="1">
      <c r="B19" s="5">
        <f t="shared" si="0"/>
        <v>1962</v>
      </c>
      <c r="C19" s="167"/>
      <c r="D19" s="135">
        <v>1</v>
      </c>
      <c r="E19" s="184">
        <v>0</v>
      </c>
      <c r="F19" s="184">
        <v>0.23300000000000001</v>
      </c>
      <c r="G19" s="184">
        <v>0.14899999999999999</v>
      </c>
      <c r="H19" s="184">
        <v>0.13900000000000001</v>
      </c>
      <c r="I19" s="184">
        <v>3.9E-2</v>
      </c>
      <c r="J19" s="184">
        <v>2.7E-2</v>
      </c>
      <c r="K19" s="184">
        <v>0</v>
      </c>
      <c r="L19" s="184">
        <v>0.41299999999999998</v>
      </c>
      <c r="M19" s="186">
        <f t="shared" si="1"/>
        <v>1</v>
      </c>
    </row>
    <row r="20" spans="2:13" ht="13.5" thickBot="1">
      <c r="B20" s="5">
        <f t="shared" si="0"/>
        <v>1963</v>
      </c>
      <c r="C20" s="167"/>
      <c r="D20" s="135">
        <v>1</v>
      </c>
      <c r="E20" s="184">
        <v>0</v>
      </c>
      <c r="F20" s="184">
        <v>0.23300000000000001</v>
      </c>
      <c r="G20" s="184">
        <v>0.14899999999999999</v>
      </c>
      <c r="H20" s="184">
        <v>0.13900000000000001</v>
      </c>
      <c r="I20" s="184">
        <v>3.9E-2</v>
      </c>
      <c r="J20" s="184">
        <v>2.7E-2</v>
      </c>
      <c r="K20" s="184">
        <v>0</v>
      </c>
      <c r="L20" s="184">
        <v>0.41299999999999998</v>
      </c>
      <c r="M20" s="186">
        <f t="shared" si="1"/>
        <v>1</v>
      </c>
    </row>
    <row r="21" spans="2:13" ht="13.5" thickBot="1">
      <c r="B21" s="5">
        <f t="shared" si="0"/>
        <v>1964</v>
      </c>
      <c r="C21" s="167"/>
      <c r="D21" s="135">
        <v>1</v>
      </c>
      <c r="E21" s="184">
        <v>0</v>
      </c>
      <c r="F21" s="184">
        <v>0.23300000000000001</v>
      </c>
      <c r="G21" s="184">
        <v>0.14899999999999999</v>
      </c>
      <c r="H21" s="184">
        <v>0.13900000000000001</v>
      </c>
      <c r="I21" s="184">
        <v>3.9E-2</v>
      </c>
      <c r="J21" s="184">
        <v>2.7E-2</v>
      </c>
      <c r="K21" s="184">
        <v>0</v>
      </c>
      <c r="L21" s="184">
        <v>0.41299999999999998</v>
      </c>
      <c r="M21" s="186">
        <f t="shared" si="1"/>
        <v>1</v>
      </c>
    </row>
    <row r="22" spans="2:13" ht="13.5" thickBot="1">
      <c r="B22" s="5">
        <f t="shared" si="0"/>
        <v>1965</v>
      </c>
      <c r="C22" s="167"/>
      <c r="D22" s="135">
        <v>1</v>
      </c>
      <c r="E22" s="184">
        <v>0</v>
      </c>
      <c r="F22" s="184">
        <v>0.23300000000000001</v>
      </c>
      <c r="G22" s="184">
        <v>0.14899999999999999</v>
      </c>
      <c r="H22" s="184">
        <v>0.13900000000000001</v>
      </c>
      <c r="I22" s="184">
        <v>3.9E-2</v>
      </c>
      <c r="J22" s="184">
        <v>2.7E-2</v>
      </c>
      <c r="K22" s="184">
        <v>0</v>
      </c>
      <c r="L22" s="184">
        <v>0.41299999999999998</v>
      </c>
      <c r="M22" s="186">
        <f t="shared" si="1"/>
        <v>1</v>
      </c>
    </row>
    <row r="23" spans="2:13" ht="13.5" thickBot="1">
      <c r="B23" s="5">
        <f t="shared" si="0"/>
        <v>1966</v>
      </c>
      <c r="C23" s="168"/>
      <c r="D23" s="135">
        <v>1</v>
      </c>
      <c r="E23" s="184">
        <v>0</v>
      </c>
      <c r="F23" s="184">
        <v>0.23300000000000001</v>
      </c>
      <c r="G23" s="184">
        <v>0.14899999999999999</v>
      </c>
      <c r="H23" s="184">
        <v>0.13900000000000001</v>
      </c>
      <c r="I23" s="184">
        <v>3.9E-2</v>
      </c>
      <c r="J23" s="184">
        <v>2.7E-2</v>
      </c>
      <c r="K23" s="184">
        <v>0</v>
      </c>
      <c r="L23" s="184">
        <v>0.41299999999999998</v>
      </c>
      <c r="M23" s="186">
        <f t="shared" si="1"/>
        <v>1</v>
      </c>
    </row>
    <row r="24" spans="2:13" ht="13.5" thickBot="1">
      <c r="B24" s="5">
        <f t="shared" si="0"/>
        <v>1967</v>
      </c>
      <c r="C24" s="168"/>
      <c r="D24" s="135">
        <v>1</v>
      </c>
      <c r="E24" s="184">
        <v>0</v>
      </c>
      <c r="F24" s="184">
        <v>0.23300000000000001</v>
      </c>
      <c r="G24" s="184">
        <v>0.14899999999999999</v>
      </c>
      <c r="H24" s="184">
        <v>0.13900000000000001</v>
      </c>
      <c r="I24" s="184">
        <v>3.9E-2</v>
      </c>
      <c r="J24" s="184">
        <v>2.7E-2</v>
      </c>
      <c r="K24" s="184">
        <v>0</v>
      </c>
      <c r="L24" s="184">
        <v>0.41299999999999998</v>
      </c>
      <c r="M24" s="186">
        <f t="shared" si="1"/>
        <v>1</v>
      </c>
    </row>
    <row r="25" spans="2:13" ht="13.5" thickBot="1">
      <c r="B25" s="5">
        <f t="shared" si="0"/>
        <v>1968</v>
      </c>
      <c r="C25" s="168"/>
      <c r="D25" s="135">
        <v>1</v>
      </c>
      <c r="E25" s="184">
        <v>0</v>
      </c>
      <c r="F25" s="184">
        <v>0.23300000000000001</v>
      </c>
      <c r="G25" s="184">
        <v>0.14899999999999999</v>
      </c>
      <c r="H25" s="184">
        <v>0.13900000000000001</v>
      </c>
      <c r="I25" s="184">
        <v>3.9E-2</v>
      </c>
      <c r="J25" s="184">
        <v>2.7E-2</v>
      </c>
      <c r="K25" s="184">
        <v>0</v>
      </c>
      <c r="L25" s="184">
        <v>0.41299999999999998</v>
      </c>
      <c r="M25" s="186">
        <f t="shared" si="1"/>
        <v>1</v>
      </c>
    </row>
    <row r="26" spans="2:13" ht="13.5" thickBot="1">
      <c r="B26" s="5">
        <f t="shared" si="0"/>
        <v>1969</v>
      </c>
      <c r="C26" s="168"/>
      <c r="D26" s="135">
        <v>1</v>
      </c>
      <c r="E26" s="184">
        <v>0</v>
      </c>
      <c r="F26" s="184">
        <v>0.23300000000000001</v>
      </c>
      <c r="G26" s="184">
        <v>0.14899999999999999</v>
      </c>
      <c r="H26" s="184">
        <v>0.13900000000000001</v>
      </c>
      <c r="I26" s="184">
        <v>3.9E-2</v>
      </c>
      <c r="J26" s="184">
        <v>2.7E-2</v>
      </c>
      <c r="K26" s="184">
        <v>0</v>
      </c>
      <c r="L26" s="184">
        <v>0.41299999999999998</v>
      </c>
      <c r="M26" s="186">
        <f t="shared" si="1"/>
        <v>1</v>
      </c>
    </row>
    <row r="27" spans="2:13" ht="13.5" thickBot="1">
      <c r="B27" s="5">
        <f t="shared" si="0"/>
        <v>1970</v>
      </c>
      <c r="C27" s="168"/>
      <c r="D27" s="135">
        <v>1</v>
      </c>
      <c r="E27" s="184">
        <v>0</v>
      </c>
      <c r="F27" s="184">
        <v>0.23300000000000001</v>
      </c>
      <c r="G27" s="184">
        <v>0.14899999999999999</v>
      </c>
      <c r="H27" s="184">
        <v>0.13900000000000001</v>
      </c>
      <c r="I27" s="184">
        <v>3.9E-2</v>
      </c>
      <c r="J27" s="184">
        <v>2.7E-2</v>
      </c>
      <c r="K27" s="184">
        <v>0</v>
      </c>
      <c r="L27" s="184">
        <v>0.41299999999999998</v>
      </c>
      <c r="M27" s="186">
        <f t="shared" si="1"/>
        <v>1</v>
      </c>
    </row>
    <row r="28" spans="2:13" ht="13.5" thickBot="1">
      <c r="B28" s="5">
        <f t="shared" si="0"/>
        <v>1971</v>
      </c>
      <c r="C28" s="168"/>
      <c r="D28" s="135">
        <v>1</v>
      </c>
      <c r="E28" s="184">
        <v>0</v>
      </c>
      <c r="F28" s="184">
        <v>0.23300000000000001</v>
      </c>
      <c r="G28" s="184">
        <v>0.14899999999999999</v>
      </c>
      <c r="H28" s="184">
        <v>0.13900000000000001</v>
      </c>
      <c r="I28" s="184">
        <v>3.9E-2</v>
      </c>
      <c r="J28" s="184">
        <v>2.7E-2</v>
      </c>
      <c r="K28" s="184">
        <v>0</v>
      </c>
      <c r="L28" s="184">
        <v>0.41299999999999998</v>
      </c>
      <c r="M28" s="186">
        <f t="shared" si="1"/>
        <v>1</v>
      </c>
    </row>
    <row r="29" spans="2:13" ht="13.5" thickBot="1">
      <c r="B29" s="5">
        <f t="shared" si="0"/>
        <v>1972</v>
      </c>
      <c r="C29" s="168"/>
      <c r="D29" s="135">
        <v>1</v>
      </c>
      <c r="E29" s="184">
        <v>0</v>
      </c>
      <c r="F29" s="184">
        <v>0.23300000000000001</v>
      </c>
      <c r="G29" s="184">
        <v>0.14899999999999999</v>
      </c>
      <c r="H29" s="184">
        <v>0.13900000000000001</v>
      </c>
      <c r="I29" s="184">
        <v>3.9E-2</v>
      </c>
      <c r="J29" s="184">
        <v>2.7E-2</v>
      </c>
      <c r="K29" s="184">
        <v>0</v>
      </c>
      <c r="L29" s="184">
        <v>0.41299999999999998</v>
      </c>
      <c r="M29" s="186">
        <f t="shared" si="1"/>
        <v>1</v>
      </c>
    </row>
    <row r="30" spans="2:13" ht="13.5" thickBot="1">
      <c r="B30" s="5">
        <f t="shared" si="0"/>
        <v>1973</v>
      </c>
      <c r="C30" s="168"/>
      <c r="D30" s="135">
        <v>1</v>
      </c>
      <c r="E30" s="184">
        <v>0</v>
      </c>
      <c r="F30" s="184">
        <v>0.23300000000000001</v>
      </c>
      <c r="G30" s="184">
        <v>0.14899999999999999</v>
      </c>
      <c r="H30" s="184">
        <v>0.13900000000000001</v>
      </c>
      <c r="I30" s="184">
        <v>3.9E-2</v>
      </c>
      <c r="J30" s="184">
        <v>2.7E-2</v>
      </c>
      <c r="K30" s="184">
        <v>0</v>
      </c>
      <c r="L30" s="184">
        <v>0.41299999999999998</v>
      </c>
      <c r="M30" s="186">
        <f t="shared" si="1"/>
        <v>1</v>
      </c>
    </row>
    <row r="31" spans="2:13" ht="13.5" thickBot="1">
      <c r="B31" s="5">
        <f t="shared" si="0"/>
        <v>1974</v>
      </c>
      <c r="C31" s="168"/>
      <c r="D31" s="135">
        <v>1</v>
      </c>
      <c r="E31" s="184">
        <v>0</v>
      </c>
      <c r="F31" s="184">
        <v>0.23300000000000001</v>
      </c>
      <c r="G31" s="184">
        <v>0.14899999999999999</v>
      </c>
      <c r="H31" s="184">
        <v>0.13900000000000001</v>
      </c>
      <c r="I31" s="184">
        <v>3.9E-2</v>
      </c>
      <c r="J31" s="184">
        <v>2.7E-2</v>
      </c>
      <c r="K31" s="184">
        <v>0</v>
      </c>
      <c r="L31" s="184">
        <v>0.41299999999999998</v>
      </c>
      <c r="M31" s="186">
        <f t="shared" si="1"/>
        <v>1</v>
      </c>
    </row>
    <row r="32" spans="2:13" ht="13.5" thickBot="1">
      <c r="B32" s="5">
        <f t="shared" si="0"/>
        <v>1975</v>
      </c>
      <c r="C32" s="168"/>
      <c r="D32" s="135">
        <v>1</v>
      </c>
      <c r="E32" s="184">
        <v>0</v>
      </c>
      <c r="F32" s="184">
        <v>0.23300000000000001</v>
      </c>
      <c r="G32" s="184">
        <v>0.14899999999999999</v>
      </c>
      <c r="H32" s="184">
        <v>0.13900000000000001</v>
      </c>
      <c r="I32" s="184">
        <v>3.9E-2</v>
      </c>
      <c r="J32" s="184">
        <v>2.7E-2</v>
      </c>
      <c r="K32" s="184">
        <v>0</v>
      </c>
      <c r="L32" s="184">
        <v>0.41299999999999998</v>
      </c>
      <c r="M32" s="186">
        <f t="shared" si="1"/>
        <v>1</v>
      </c>
    </row>
    <row r="33" spans="2:13" ht="13.5" thickBot="1">
      <c r="B33" s="5">
        <f t="shared" si="0"/>
        <v>1976</v>
      </c>
      <c r="C33" s="168"/>
      <c r="D33" s="135">
        <v>1</v>
      </c>
      <c r="E33" s="184">
        <v>0</v>
      </c>
      <c r="F33" s="184">
        <v>0.23300000000000001</v>
      </c>
      <c r="G33" s="184">
        <v>0.14899999999999999</v>
      </c>
      <c r="H33" s="184">
        <v>0.13900000000000001</v>
      </c>
      <c r="I33" s="184">
        <v>3.9E-2</v>
      </c>
      <c r="J33" s="184">
        <v>2.7E-2</v>
      </c>
      <c r="K33" s="184">
        <v>0</v>
      </c>
      <c r="L33" s="184">
        <v>0.41299999999999998</v>
      </c>
      <c r="M33" s="186">
        <f t="shared" si="1"/>
        <v>1</v>
      </c>
    </row>
    <row r="34" spans="2:13" ht="13.5" thickBot="1">
      <c r="B34" s="5">
        <f t="shared" si="0"/>
        <v>1977</v>
      </c>
      <c r="C34" s="168"/>
      <c r="D34" s="135">
        <v>1</v>
      </c>
      <c r="E34" s="184">
        <v>0</v>
      </c>
      <c r="F34" s="184">
        <v>0.23300000000000001</v>
      </c>
      <c r="G34" s="184">
        <v>0.14899999999999999</v>
      </c>
      <c r="H34" s="184">
        <v>0.13900000000000001</v>
      </c>
      <c r="I34" s="184">
        <v>3.9E-2</v>
      </c>
      <c r="J34" s="184">
        <v>2.7E-2</v>
      </c>
      <c r="K34" s="184">
        <v>0</v>
      </c>
      <c r="L34" s="184">
        <v>0.41299999999999998</v>
      </c>
      <c r="M34" s="186">
        <f t="shared" si="1"/>
        <v>1</v>
      </c>
    </row>
    <row r="35" spans="2:13" ht="13.5" thickBot="1">
      <c r="B35" s="5">
        <f t="shared" si="0"/>
        <v>1978</v>
      </c>
      <c r="C35" s="168"/>
      <c r="D35" s="135">
        <v>1</v>
      </c>
      <c r="E35" s="184">
        <v>0</v>
      </c>
      <c r="F35" s="184">
        <v>0.23300000000000001</v>
      </c>
      <c r="G35" s="184">
        <v>0.14899999999999999</v>
      </c>
      <c r="H35" s="184">
        <v>0.13900000000000001</v>
      </c>
      <c r="I35" s="184">
        <v>3.9E-2</v>
      </c>
      <c r="J35" s="184">
        <v>2.7E-2</v>
      </c>
      <c r="K35" s="184">
        <v>0</v>
      </c>
      <c r="L35" s="184">
        <v>0.41299999999999998</v>
      </c>
      <c r="M35" s="186">
        <f t="shared" si="1"/>
        <v>1</v>
      </c>
    </row>
    <row r="36" spans="2:13" ht="13.5" thickBot="1">
      <c r="B36" s="5">
        <f t="shared" si="0"/>
        <v>1979</v>
      </c>
      <c r="C36" s="168"/>
      <c r="D36" s="135">
        <v>1</v>
      </c>
      <c r="E36" s="184">
        <v>0</v>
      </c>
      <c r="F36" s="184">
        <v>0.23300000000000001</v>
      </c>
      <c r="G36" s="184">
        <v>0.14899999999999999</v>
      </c>
      <c r="H36" s="184">
        <v>0.13900000000000001</v>
      </c>
      <c r="I36" s="184">
        <v>3.9E-2</v>
      </c>
      <c r="J36" s="184">
        <v>2.7E-2</v>
      </c>
      <c r="K36" s="184">
        <v>0</v>
      </c>
      <c r="L36" s="184">
        <v>0.41299999999999998</v>
      </c>
      <c r="M36" s="186">
        <f t="shared" si="1"/>
        <v>1</v>
      </c>
    </row>
    <row r="37" spans="2:13" ht="13.5" thickBot="1">
      <c r="B37" s="5">
        <f t="shared" si="0"/>
        <v>1980</v>
      </c>
      <c r="C37" s="168"/>
      <c r="D37" s="135">
        <v>1</v>
      </c>
      <c r="E37" s="184">
        <v>0</v>
      </c>
      <c r="F37" s="184">
        <v>0.23300000000000001</v>
      </c>
      <c r="G37" s="184">
        <v>0.14899999999999999</v>
      </c>
      <c r="H37" s="184">
        <v>0.13900000000000001</v>
      </c>
      <c r="I37" s="184">
        <v>3.9E-2</v>
      </c>
      <c r="J37" s="184">
        <v>2.7E-2</v>
      </c>
      <c r="K37" s="184">
        <v>0</v>
      </c>
      <c r="L37" s="184">
        <v>0.41299999999999998</v>
      </c>
      <c r="M37" s="186">
        <f t="shared" si="1"/>
        <v>1</v>
      </c>
    </row>
    <row r="38" spans="2:13" ht="13.5" thickBot="1">
      <c r="B38" s="5">
        <f t="shared" si="0"/>
        <v>1981</v>
      </c>
      <c r="C38" s="168"/>
      <c r="D38" s="135">
        <v>1</v>
      </c>
      <c r="E38" s="184">
        <v>0</v>
      </c>
      <c r="F38" s="184">
        <v>0.23300000000000001</v>
      </c>
      <c r="G38" s="184">
        <v>0.14899999999999999</v>
      </c>
      <c r="H38" s="184">
        <v>0.13900000000000001</v>
      </c>
      <c r="I38" s="184">
        <v>3.9E-2</v>
      </c>
      <c r="J38" s="184">
        <v>2.7E-2</v>
      </c>
      <c r="K38" s="184">
        <v>0</v>
      </c>
      <c r="L38" s="184">
        <v>0.41299999999999998</v>
      </c>
      <c r="M38" s="186">
        <f t="shared" si="1"/>
        <v>1</v>
      </c>
    </row>
    <row r="39" spans="2:13" ht="13.5" thickBot="1">
      <c r="B39" s="5">
        <f t="shared" si="0"/>
        <v>1982</v>
      </c>
      <c r="C39" s="168"/>
      <c r="D39" s="135">
        <v>1</v>
      </c>
      <c r="E39" s="184">
        <v>0</v>
      </c>
      <c r="F39" s="184">
        <v>0.23300000000000001</v>
      </c>
      <c r="G39" s="184">
        <v>0.14899999999999999</v>
      </c>
      <c r="H39" s="184">
        <v>0.13900000000000001</v>
      </c>
      <c r="I39" s="184">
        <v>3.9E-2</v>
      </c>
      <c r="J39" s="184">
        <v>2.7E-2</v>
      </c>
      <c r="K39" s="184">
        <v>0</v>
      </c>
      <c r="L39" s="184">
        <v>0.41299999999999998</v>
      </c>
      <c r="M39" s="186">
        <f t="shared" si="1"/>
        <v>1</v>
      </c>
    </row>
    <row r="40" spans="2:13" ht="13.5" thickBot="1">
      <c r="B40" s="5">
        <f t="shared" ref="B40:B71" si="2">B39+1</f>
        <v>1983</v>
      </c>
      <c r="C40" s="168"/>
      <c r="D40" s="135">
        <v>1</v>
      </c>
      <c r="E40" s="184">
        <v>0</v>
      </c>
      <c r="F40" s="184">
        <v>0.23300000000000001</v>
      </c>
      <c r="G40" s="184">
        <v>0.14899999999999999</v>
      </c>
      <c r="H40" s="184">
        <v>0.13900000000000001</v>
      </c>
      <c r="I40" s="184">
        <v>3.9E-2</v>
      </c>
      <c r="J40" s="184">
        <v>2.7E-2</v>
      </c>
      <c r="K40" s="184">
        <v>0</v>
      </c>
      <c r="L40" s="184">
        <v>0.41299999999999998</v>
      </c>
      <c r="M40" s="186">
        <f t="shared" si="1"/>
        <v>1</v>
      </c>
    </row>
    <row r="41" spans="2:13" ht="13.5" thickBot="1">
      <c r="B41" s="5">
        <f t="shared" si="2"/>
        <v>1984</v>
      </c>
      <c r="C41" s="168"/>
      <c r="D41" s="135">
        <v>1</v>
      </c>
      <c r="E41" s="184">
        <v>0</v>
      </c>
      <c r="F41" s="184">
        <v>0.23300000000000001</v>
      </c>
      <c r="G41" s="184">
        <v>0.14899999999999999</v>
      </c>
      <c r="H41" s="184">
        <v>0.13900000000000001</v>
      </c>
      <c r="I41" s="184">
        <v>3.9E-2</v>
      </c>
      <c r="J41" s="184">
        <v>2.7E-2</v>
      </c>
      <c r="K41" s="184">
        <v>0</v>
      </c>
      <c r="L41" s="184">
        <v>0.41299999999999998</v>
      </c>
      <c r="M41" s="186">
        <f t="shared" si="1"/>
        <v>1</v>
      </c>
    </row>
    <row r="42" spans="2:13" ht="13.5" thickBot="1">
      <c r="B42" s="5">
        <f t="shared" si="2"/>
        <v>1985</v>
      </c>
      <c r="C42" s="168"/>
      <c r="D42" s="135">
        <v>1</v>
      </c>
      <c r="E42" s="184">
        <v>0</v>
      </c>
      <c r="F42" s="184">
        <v>0.23300000000000001</v>
      </c>
      <c r="G42" s="184">
        <v>0.14899999999999999</v>
      </c>
      <c r="H42" s="184">
        <v>0.13900000000000001</v>
      </c>
      <c r="I42" s="184">
        <v>3.9E-2</v>
      </c>
      <c r="J42" s="184">
        <v>2.7E-2</v>
      </c>
      <c r="K42" s="184">
        <v>0</v>
      </c>
      <c r="L42" s="184">
        <v>0.41299999999999998</v>
      </c>
      <c r="M42" s="186">
        <f t="shared" si="1"/>
        <v>1</v>
      </c>
    </row>
    <row r="43" spans="2:13" ht="13.5" thickBot="1">
      <c r="B43" s="5">
        <f t="shared" si="2"/>
        <v>1986</v>
      </c>
      <c r="C43" s="168"/>
      <c r="D43" s="135">
        <v>1</v>
      </c>
      <c r="E43" s="184">
        <v>0</v>
      </c>
      <c r="F43" s="184">
        <v>0.23300000000000001</v>
      </c>
      <c r="G43" s="184">
        <v>0.14899999999999999</v>
      </c>
      <c r="H43" s="184">
        <v>0.13900000000000001</v>
      </c>
      <c r="I43" s="184">
        <v>3.9E-2</v>
      </c>
      <c r="J43" s="184">
        <v>2.7E-2</v>
      </c>
      <c r="K43" s="184">
        <v>0</v>
      </c>
      <c r="L43" s="184">
        <v>0.41299999999999998</v>
      </c>
      <c r="M43" s="186">
        <f t="shared" si="1"/>
        <v>1</v>
      </c>
    </row>
    <row r="44" spans="2:13" ht="13.5" thickBot="1">
      <c r="B44" s="5">
        <f t="shared" si="2"/>
        <v>1987</v>
      </c>
      <c r="C44" s="168"/>
      <c r="D44" s="135">
        <v>1</v>
      </c>
      <c r="E44" s="184">
        <v>0</v>
      </c>
      <c r="F44" s="184">
        <v>0.23300000000000001</v>
      </c>
      <c r="G44" s="184">
        <v>0.14899999999999999</v>
      </c>
      <c r="H44" s="184">
        <v>0.13900000000000001</v>
      </c>
      <c r="I44" s="184">
        <v>3.9E-2</v>
      </c>
      <c r="J44" s="184">
        <v>2.7E-2</v>
      </c>
      <c r="K44" s="184">
        <v>0</v>
      </c>
      <c r="L44" s="184">
        <v>0.41299999999999998</v>
      </c>
      <c r="M44" s="186">
        <f t="shared" si="1"/>
        <v>1</v>
      </c>
    </row>
    <row r="45" spans="2:13" ht="13.5" thickBot="1">
      <c r="B45" s="5">
        <f t="shared" si="2"/>
        <v>1988</v>
      </c>
      <c r="C45" s="168"/>
      <c r="D45" s="135">
        <v>1</v>
      </c>
      <c r="E45" s="184">
        <v>0</v>
      </c>
      <c r="F45" s="184">
        <v>0.23300000000000001</v>
      </c>
      <c r="G45" s="184">
        <v>0.14899999999999999</v>
      </c>
      <c r="H45" s="184">
        <v>0.13900000000000001</v>
      </c>
      <c r="I45" s="184">
        <v>3.9E-2</v>
      </c>
      <c r="J45" s="184">
        <v>2.7E-2</v>
      </c>
      <c r="K45" s="184">
        <v>0</v>
      </c>
      <c r="L45" s="184">
        <v>0.41299999999999998</v>
      </c>
      <c r="M45" s="186">
        <f t="shared" si="1"/>
        <v>1</v>
      </c>
    </row>
    <row r="46" spans="2:13" ht="13.5" thickBot="1">
      <c r="B46" s="5">
        <f t="shared" si="2"/>
        <v>1989</v>
      </c>
      <c r="C46" s="168"/>
      <c r="D46" s="135">
        <v>1</v>
      </c>
      <c r="E46" s="184">
        <v>0</v>
      </c>
      <c r="F46" s="184">
        <v>0.23300000000000001</v>
      </c>
      <c r="G46" s="184">
        <v>0.14899999999999999</v>
      </c>
      <c r="H46" s="184">
        <v>0.13900000000000001</v>
      </c>
      <c r="I46" s="184">
        <v>3.9E-2</v>
      </c>
      <c r="J46" s="184">
        <v>2.7E-2</v>
      </c>
      <c r="K46" s="184">
        <v>0</v>
      </c>
      <c r="L46" s="184">
        <v>0.41299999999999998</v>
      </c>
      <c r="M46" s="186">
        <f t="shared" si="1"/>
        <v>1</v>
      </c>
    </row>
    <row r="47" spans="2:13" ht="13.5" thickBot="1">
      <c r="B47" s="5">
        <f t="shared" si="2"/>
        <v>1990</v>
      </c>
      <c r="C47" s="168"/>
      <c r="D47" s="135">
        <v>1</v>
      </c>
      <c r="E47" s="184">
        <v>0</v>
      </c>
      <c r="F47" s="184">
        <v>0.23300000000000001</v>
      </c>
      <c r="G47" s="184">
        <v>0.14899999999999999</v>
      </c>
      <c r="H47" s="184">
        <v>0.13900000000000001</v>
      </c>
      <c r="I47" s="184">
        <v>3.9E-2</v>
      </c>
      <c r="J47" s="184">
        <v>2.7E-2</v>
      </c>
      <c r="K47" s="184">
        <v>0</v>
      </c>
      <c r="L47" s="184">
        <v>0.41299999999999998</v>
      </c>
      <c r="M47" s="186">
        <f t="shared" si="1"/>
        <v>1</v>
      </c>
    </row>
    <row r="48" spans="2:13" ht="13.5" thickBot="1">
      <c r="B48" s="5">
        <f t="shared" si="2"/>
        <v>1991</v>
      </c>
      <c r="C48" s="168"/>
      <c r="D48" s="135">
        <v>1</v>
      </c>
      <c r="E48" s="184">
        <v>0</v>
      </c>
      <c r="F48" s="184">
        <v>0.23300000000000001</v>
      </c>
      <c r="G48" s="184">
        <v>0.14899999999999999</v>
      </c>
      <c r="H48" s="184">
        <v>0.13900000000000001</v>
      </c>
      <c r="I48" s="184">
        <v>3.9E-2</v>
      </c>
      <c r="J48" s="184">
        <v>2.7E-2</v>
      </c>
      <c r="K48" s="184">
        <v>0</v>
      </c>
      <c r="L48" s="184">
        <v>0.41299999999999998</v>
      </c>
      <c r="M48" s="186">
        <f t="shared" si="1"/>
        <v>1</v>
      </c>
    </row>
    <row r="49" spans="2:13" ht="13.5" thickBot="1">
      <c r="B49" s="5">
        <f t="shared" si="2"/>
        <v>1992</v>
      </c>
      <c r="C49" s="168"/>
      <c r="D49" s="135">
        <v>1</v>
      </c>
      <c r="E49" s="184">
        <v>0</v>
      </c>
      <c r="F49" s="184">
        <v>0.23300000000000001</v>
      </c>
      <c r="G49" s="184">
        <v>0.14899999999999999</v>
      </c>
      <c r="H49" s="184">
        <v>0.13900000000000001</v>
      </c>
      <c r="I49" s="184">
        <v>3.9E-2</v>
      </c>
      <c r="J49" s="184">
        <v>2.7E-2</v>
      </c>
      <c r="K49" s="184">
        <v>0</v>
      </c>
      <c r="L49" s="184">
        <v>0.41299999999999998</v>
      </c>
      <c r="M49" s="186">
        <f t="shared" si="1"/>
        <v>1</v>
      </c>
    </row>
    <row r="50" spans="2:13" ht="13.5" thickBot="1">
      <c r="B50" s="5">
        <f t="shared" si="2"/>
        <v>1993</v>
      </c>
      <c r="C50" s="168"/>
      <c r="D50" s="135">
        <v>1</v>
      </c>
      <c r="E50" s="184">
        <v>0</v>
      </c>
      <c r="F50" s="184">
        <v>0.23300000000000001</v>
      </c>
      <c r="G50" s="184">
        <v>0.14899999999999999</v>
      </c>
      <c r="H50" s="184">
        <v>0.13900000000000001</v>
      </c>
      <c r="I50" s="184">
        <v>3.9E-2</v>
      </c>
      <c r="J50" s="184">
        <v>2.7E-2</v>
      </c>
      <c r="K50" s="184">
        <v>0</v>
      </c>
      <c r="L50" s="184">
        <v>0.41299999999999998</v>
      </c>
      <c r="M50" s="186">
        <f t="shared" si="1"/>
        <v>1</v>
      </c>
    </row>
    <row r="51" spans="2:13" ht="13.5" thickBot="1">
      <c r="B51" s="5">
        <f t="shared" si="2"/>
        <v>1994</v>
      </c>
      <c r="C51" s="168"/>
      <c r="D51" s="135">
        <v>1</v>
      </c>
      <c r="E51" s="184">
        <v>0</v>
      </c>
      <c r="F51" s="184">
        <v>0.23300000000000001</v>
      </c>
      <c r="G51" s="184">
        <v>0.14899999999999999</v>
      </c>
      <c r="H51" s="184">
        <v>0.13900000000000001</v>
      </c>
      <c r="I51" s="184">
        <v>3.9E-2</v>
      </c>
      <c r="J51" s="184">
        <v>2.7E-2</v>
      </c>
      <c r="K51" s="184">
        <v>0</v>
      </c>
      <c r="L51" s="184">
        <v>0.41299999999999998</v>
      </c>
      <c r="M51" s="186">
        <f t="shared" si="1"/>
        <v>1</v>
      </c>
    </row>
    <row r="52" spans="2:13" ht="13.5" thickBot="1">
      <c r="B52" s="5">
        <f t="shared" si="2"/>
        <v>1995</v>
      </c>
      <c r="C52" s="168"/>
      <c r="D52" s="135">
        <v>1</v>
      </c>
      <c r="E52" s="184">
        <v>0</v>
      </c>
      <c r="F52" s="184">
        <v>0.23300000000000001</v>
      </c>
      <c r="G52" s="184">
        <v>0.14899999999999999</v>
      </c>
      <c r="H52" s="184">
        <v>0.13900000000000001</v>
      </c>
      <c r="I52" s="184">
        <v>3.9E-2</v>
      </c>
      <c r="J52" s="184">
        <v>2.7E-2</v>
      </c>
      <c r="K52" s="184">
        <v>0</v>
      </c>
      <c r="L52" s="184">
        <v>0.41299999999999998</v>
      </c>
      <c r="M52" s="186">
        <f t="shared" si="1"/>
        <v>1</v>
      </c>
    </row>
    <row r="53" spans="2:13" ht="13.5" thickBot="1">
      <c r="B53" s="5">
        <f t="shared" si="2"/>
        <v>1996</v>
      </c>
      <c r="C53" s="168"/>
      <c r="D53" s="135">
        <v>1</v>
      </c>
      <c r="E53" s="184">
        <v>0</v>
      </c>
      <c r="F53" s="184">
        <v>0.23300000000000001</v>
      </c>
      <c r="G53" s="184">
        <v>0.14899999999999999</v>
      </c>
      <c r="H53" s="184">
        <v>0.13900000000000001</v>
      </c>
      <c r="I53" s="184">
        <v>3.9E-2</v>
      </c>
      <c r="J53" s="184">
        <v>2.7E-2</v>
      </c>
      <c r="K53" s="184">
        <v>0</v>
      </c>
      <c r="L53" s="184">
        <v>0.41299999999999998</v>
      </c>
      <c r="M53" s="186">
        <f t="shared" si="1"/>
        <v>1</v>
      </c>
    </row>
    <row r="54" spans="2:13" ht="13.5" thickBot="1">
      <c r="B54" s="5">
        <f t="shared" si="2"/>
        <v>1997</v>
      </c>
      <c r="C54" s="168"/>
      <c r="D54" s="135">
        <v>1</v>
      </c>
      <c r="E54" s="184">
        <v>0</v>
      </c>
      <c r="F54" s="184">
        <v>0.23300000000000001</v>
      </c>
      <c r="G54" s="184">
        <v>0.14899999999999999</v>
      </c>
      <c r="H54" s="184">
        <v>0.13900000000000001</v>
      </c>
      <c r="I54" s="184">
        <v>3.9E-2</v>
      </c>
      <c r="J54" s="184">
        <v>2.7E-2</v>
      </c>
      <c r="K54" s="184">
        <v>0</v>
      </c>
      <c r="L54" s="184">
        <v>0.41299999999999998</v>
      </c>
      <c r="M54" s="186">
        <f t="shared" si="1"/>
        <v>1</v>
      </c>
    </row>
    <row r="55" spans="2:13" ht="13.5" thickBot="1">
      <c r="B55" s="5">
        <f t="shared" si="2"/>
        <v>1998</v>
      </c>
      <c r="C55" s="168"/>
      <c r="D55" s="135">
        <v>1</v>
      </c>
      <c r="E55" s="184">
        <v>0</v>
      </c>
      <c r="F55" s="184">
        <v>0.23300000000000001</v>
      </c>
      <c r="G55" s="184">
        <v>0.14899999999999999</v>
      </c>
      <c r="H55" s="184">
        <v>0.13900000000000001</v>
      </c>
      <c r="I55" s="184">
        <v>3.9E-2</v>
      </c>
      <c r="J55" s="184">
        <v>2.7E-2</v>
      </c>
      <c r="K55" s="184">
        <v>0</v>
      </c>
      <c r="L55" s="184">
        <v>0.41299999999999998</v>
      </c>
      <c r="M55" s="186">
        <f t="shared" si="1"/>
        <v>1</v>
      </c>
    </row>
    <row r="56" spans="2:13" ht="13.5" thickBot="1">
      <c r="B56" s="5">
        <f t="shared" si="2"/>
        <v>1999</v>
      </c>
      <c r="C56" s="168"/>
      <c r="D56" s="135">
        <v>1</v>
      </c>
      <c r="E56" s="184">
        <v>0</v>
      </c>
      <c r="F56" s="184">
        <v>0.23300000000000001</v>
      </c>
      <c r="G56" s="184">
        <v>0.14899999999999999</v>
      </c>
      <c r="H56" s="184">
        <v>0.13900000000000001</v>
      </c>
      <c r="I56" s="184">
        <v>3.9E-2</v>
      </c>
      <c r="J56" s="184">
        <v>2.7E-2</v>
      </c>
      <c r="K56" s="184">
        <v>0</v>
      </c>
      <c r="L56" s="184">
        <v>0.41299999999999998</v>
      </c>
      <c r="M56" s="186">
        <f t="shared" si="1"/>
        <v>1</v>
      </c>
    </row>
    <row r="57" spans="2:13" ht="13.5" thickBot="1">
      <c r="B57" s="5">
        <f t="shared" si="2"/>
        <v>2000</v>
      </c>
      <c r="C57" s="168"/>
      <c r="D57" s="135">
        <v>1</v>
      </c>
      <c r="E57" s="184">
        <v>0</v>
      </c>
      <c r="F57" s="184">
        <v>0.23300000000000001</v>
      </c>
      <c r="G57" s="184">
        <v>0.14899999999999999</v>
      </c>
      <c r="H57" s="184">
        <v>0.13900000000000001</v>
      </c>
      <c r="I57" s="184">
        <v>3.9E-2</v>
      </c>
      <c r="J57" s="184">
        <v>2.7E-2</v>
      </c>
      <c r="K57" s="184">
        <v>0</v>
      </c>
      <c r="L57" s="184">
        <v>0.41299999999999998</v>
      </c>
      <c r="M57" s="186">
        <f t="shared" si="1"/>
        <v>1</v>
      </c>
    </row>
    <row r="58" spans="2:13" ht="13.5" thickBot="1">
      <c r="B58" s="5">
        <f t="shared" si="2"/>
        <v>2001</v>
      </c>
      <c r="C58" s="168"/>
      <c r="D58" s="135">
        <v>1</v>
      </c>
      <c r="E58" s="184">
        <v>0</v>
      </c>
      <c r="F58" s="184">
        <v>0.23300000000000001</v>
      </c>
      <c r="G58" s="184">
        <v>0.14899999999999999</v>
      </c>
      <c r="H58" s="184">
        <v>0.13900000000000001</v>
      </c>
      <c r="I58" s="184">
        <v>3.9E-2</v>
      </c>
      <c r="J58" s="184">
        <v>2.7E-2</v>
      </c>
      <c r="K58" s="184">
        <v>0</v>
      </c>
      <c r="L58" s="184">
        <v>0.41299999999999998</v>
      </c>
      <c r="M58" s="186">
        <f t="shared" si="1"/>
        <v>1</v>
      </c>
    </row>
    <row r="59" spans="2:13" ht="13.5" thickBot="1">
      <c r="B59" s="5">
        <f t="shared" si="2"/>
        <v>2002</v>
      </c>
      <c r="C59" s="168"/>
      <c r="D59" s="135">
        <v>1</v>
      </c>
      <c r="E59" s="184">
        <v>0</v>
      </c>
      <c r="F59" s="184">
        <v>0.23300000000000001</v>
      </c>
      <c r="G59" s="184">
        <v>0.14899999999999999</v>
      </c>
      <c r="H59" s="184">
        <v>0.13900000000000001</v>
      </c>
      <c r="I59" s="184">
        <v>3.9E-2</v>
      </c>
      <c r="J59" s="184">
        <v>2.7E-2</v>
      </c>
      <c r="K59" s="184">
        <v>0</v>
      </c>
      <c r="L59" s="184">
        <v>0.41299999999999998</v>
      </c>
      <c r="M59" s="186">
        <f t="shared" si="1"/>
        <v>1</v>
      </c>
    </row>
    <row r="60" spans="2:13" ht="13.5" thickBot="1">
      <c r="B60" s="5">
        <f t="shared" si="2"/>
        <v>2003</v>
      </c>
      <c r="C60" s="168"/>
      <c r="D60" s="135">
        <v>1</v>
      </c>
      <c r="E60" s="184">
        <v>0</v>
      </c>
      <c r="F60" s="184">
        <v>0.23300000000000001</v>
      </c>
      <c r="G60" s="184">
        <v>0.14899999999999999</v>
      </c>
      <c r="H60" s="184">
        <v>0.13900000000000001</v>
      </c>
      <c r="I60" s="184">
        <v>3.9E-2</v>
      </c>
      <c r="J60" s="184">
        <v>2.7E-2</v>
      </c>
      <c r="K60" s="184">
        <v>0</v>
      </c>
      <c r="L60" s="184">
        <v>0.41299999999999998</v>
      </c>
      <c r="M60" s="186">
        <f t="shared" si="1"/>
        <v>1</v>
      </c>
    </row>
    <row r="61" spans="2:13" ht="13.5" thickBot="1">
      <c r="B61" s="5">
        <f t="shared" si="2"/>
        <v>2004</v>
      </c>
      <c r="C61" s="168"/>
      <c r="D61" s="135">
        <v>1</v>
      </c>
      <c r="E61" s="184">
        <v>0</v>
      </c>
      <c r="F61" s="184">
        <v>0.23300000000000001</v>
      </c>
      <c r="G61" s="184">
        <v>0.14899999999999999</v>
      </c>
      <c r="H61" s="184">
        <v>0.13900000000000001</v>
      </c>
      <c r="I61" s="184">
        <v>3.9E-2</v>
      </c>
      <c r="J61" s="184">
        <v>2.7E-2</v>
      </c>
      <c r="K61" s="184">
        <v>0</v>
      </c>
      <c r="L61" s="184">
        <v>0.41299999999999998</v>
      </c>
      <c r="M61" s="186">
        <f t="shared" si="1"/>
        <v>1</v>
      </c>
    </row>
    <row r="62" spans="2:13" ht="13.5" thickBot="1">
      <c r="B62" s="5">
        <f t="shared" si="2"/>
        <v>2005</v>
      </c>
      <c r="C62" s="168"/>
      <c r="D62" s="135">
        <v>1</v>
      </c>
      <c r="E62" s="184">
        <v>0</v>
      </c>
      <c r="F62" s="184">
        <v>0.23300000000000001</v>
      </c>
      <c r="G62" s="184">
        <v>0.14899999999999999</v>
      </c>
      <c r="H62" s="184">
        <v>0.13900000000000001</v>
      </c>
      <c r="I62" s="184">
        <v>3.9E-2</v>
      </c>
      <c r="J62" s="184">
        <v>2.7E-2</v>
      </c>
      <c r="K62" s="184">
        <v>0</v>
      </c>
      <c r="L62" s="184">
        <v>0.41299999999999998</v>
      </c>
      <c r="M62" s="186">
        <f t="shared" si="1"/>
        <v>1</v>
      </c>
    </row>
    <row r="63" spans="2:13" ht="13.5" thickBot="1">
      <c r="B63" s="5">
        <f t="shared" si="2"/>
        <v>2006</v>
      </c>
      <c r="C63" s="168"/>
      <c r="D63" s="135">
        <v>1</v>
      </c>
      <c r="E63" s="184">
        <v>0</v>
      </c>
      <c r="F63" s="184">
        <v>0.23300000000000001</v>
      </c>
      <c r="G63" s="184">
        <v>0.14899999999999999</v>
      </c>
      <c r="H63" s="184">
        <v>0.13900000000000001</v>
      </c>
      <c r="I63" s="184">
        <v>3.9E-2</v>
      </c>
      <c r="J63" s="184">
        <v>2.7E-2</v>
      </c>
      <c r="K63" s="184">
        <v>0</v>
      </c>
      <c r="L63" s="184">
        <v>0.41299999999999998</v>
      </c>
      <c r="M63" s="186">
        <f t="shared" si="1"/>
        <v>1</v>
      </c>
    </row>
    <row r="64" spans="2:13" ht="13.5" thickBot="1">
      <c r="B64" s="5">
        <f t="shared" si="2"/>
        <v>2007</v>
      </c>
      <c r="C64" s="168"/>
      <c r="D64" s="135">
        <v>1</v>
      </c>
      <c r="E64" s="184">
        <v>0</v>
      </c>
      <c r="F64" s="184">
        <v>0.23300000000000001</v>
      </c>
      <c r="G64" s="184">
        <v>0.14899999999999999</v>
      </c>
      <c r="H64" s="184">
        <v>0.13900000000000001</v>
      </c>
      <c r="I64" s="184">
        <v>3.9E-2</v>
      </c>
      <c r="J64" s="184">
        <v>2.7E-2</v>
      </c>
      <c r="K64" s="184">
        <v>0</v>
      </c>
      <c r="L64" s="184">
        <v>0.41299999999999998</v>
      </c>
      <c r="M64" s="186">
        <f t="shared" si="1"/>
        <v>1</v>
      </c>
    </row>
    <row r="65" spans="2:13" ht="13.5" thickBot="1">
      <c r="B65" s="5">
        <f t="shared" si="2"/>
        <v>2008</v>
      </c>
      <c r="C65" s="168"/>
      <c r="D65" s="135">
        <v>1</v>
      </c>
      <c r="E65" s="184">
        <v>0</v>
      </c>
      <c r="F65" s="184">
        <v>0.23300000000000001</v>
      </c>
      <c r="G65" s="184">
        <v>0.14899999999999999</v>
      </c>
      <c r="H65" s="184">
        <v>0.13900000000000001</v>
      </c>
      <c r="I65" s="184">
        <v>3.9E-2</v>
      </c>
      <c r="J65" s="184">
        <v>2.7E-2</v>
      </c>
      <c r="K65" s="184">
        <v>0</v>
      </c>
      <c r="L65" s="184">
        <v>0.41299999999999998</v>
      </c>
      <c r="M65" s="186">
        <f t="shared" si="1"/>
        <v>1</v>
      </c>
    </row>
    <row r="66" spans="2:13" ht="13.5" thickBot="1">
      <c r="B66" s="5">
        <f t="shared" si="2"/>
        <v>2009</v>
      </c>
      <c r="C66" s="168"/>
      <c r="D66" s="135">
        <v>1</v>
      </c>
      <c r="E66" s="184">
        <v>0</v>
      </c>
      <c r="F66" s="184">
        <v>0.23300000000000001</v>
      </c>
      <c r="G66" s="184">
        <v>0.14899999999999999</v>
      </c>
      <c r="H66" s="184">
        <v>0.13900000000000001</v>
      </c>
      <c r="I66" s="184">
        <v>3.9E-2</v>
      </c>
      <c r="J66" s="184">
        <v>2.7E-2</v>
      </c>
      <c r="K66" s="184">
        <v>0</v>
      </c>
      <c r="L66" s="184">
        <v>0.41299999999999998</v>
      </c>
      <c r="M66" s="186">
        <f t="shared" si="1"/>
        <v>1</v>
      </c>
    </row>
    <row r="67" spans="2:13" ht="13.5" thickBot="1">
      <c r="B67" s="5">
        <f t="shared" si="2"/>
        <v>2010</v>
      </c>
      <c r="C67" s="168"/>
      <c r="D67" s="135">
        <v>1</v>
      </c>
      <c r="E67" s="184">
        <v>0</v>
      </c>
      <c r="F67" s="184">
        <v>0.23300000000000001</v>
      </c>
      <c r="G67" s="184">
        <v>0.14899999999999999</v>
      </c>
      <c r="H67" s="184">
        <v>0.13900000000000001</v>
      </c>
      <c r="I67" s="184">
        <v>3.9E-2</v>
      </c>
      <c r="J67" s="184">
        <v>2.7E-2</v>
      </c>
      <c r="K67" s="184">
        <v>0</v>
      </c>
      <c r="L67" s="184">
        <v>0.41299999999999998</v>
      </c>
      <c r="M67" s="186">
        <f t="shared" si="1"/>
        <v>1</v>
      </c>
    </row>
    <row r="68" spans="2:13" ht="13.5" thickBot="1">
      <c r="B68" s="5">
        <f t="shared" si="2"/>
        <v>2011</v>
      </c>
      <c r="C68" s="168"/>
      <c r="D68" s="135">
        <v>1</v>
      </c>
      <c r="E68" s="184">
        <v>0</v>
      </c>
      <c r="F68" s="184">
        <v>0.23300000000000001</v>
      </c>
      <c r="G68" s="184">
        <v>0.14899999999999999</v>
      </c>
      <c r="H68" s="184">
        <v>0.13900000000000001</v>
      </c>
      <c r="I68" s="184">
        <v>3.9E-2</v>
      </c>
      <c r="J68" s="184">
        <v>2.7E-2</v>
      </c>
      <c r="K68" s="184">
        <v>0</v>
      </c>
      <c r="L68" s="184">
        <v>0.41299999999999998</v>
      </c>
      <c r="M68" s="186">
        <f t="shared" si="1"/>
        <v>1</v>
      </c>
    </row>
    <row r="69" spans="2:13" ht="13.5" thickBot="1">
      <c r="B69" s="5">
        <f t="shared" si="2"/>
        <v>2012</v>
      </c>
      <c r="C69" s="168"/>
      <c r="D69" s="135">
        <v>1</v>
      </c>
      <c r="E69" s="184">
        <v>0</v>
      </c>
      <c r="F69" s="184">
        <v>0.23300000000000001</v>
      </c>
      <c r="G69" s="184">
        <v>0.14899999999999999</v>
      </c>
      <c r="H69" s="184">
        <v>0.13900000000000001</v>
      </c>
      <c r="I69" s="184">
        <v>3.9E-2</v>
      </c>
      <c r="J69" s="184">
        <v>2.7E-2</v>
      </c>
      <c r="K69" s="184">
        <v>0</v>
      </c>
      <c r="L69" s="184">
        <v>0.41299999999999998</v>
      </c>
      <c r="M69" s="186">
        <f t="shared" si="1"/>
        <v>1</v>
      </c>
    </row>
    <row r="70" spans="2:13" ht="13.5" thickBot="1">
      <c r="B70" s="5">
        <f t="shared" si="2"/>
        <v>2013</v>
      </c>
      <c r="C70" s="168"/>
      <c r="D70" s="135">
        <v>1</v>
      </c>
      <c r="E70" s="184">
        <v>0</v>
      </c>
      <c r="F70" s="184">
        <v>0.23300000000000001</v>
      </c>
      <c r="G70" s="184">
        <v>0.14899999999999999</v>
      </c>
      <c r="H70" s="184">
        <v>0.13900000000000001</v>
      </c>
      <c r="I70" s="184">
        <v>3.9E-2</v>
      </c>
      <c r="J70" s="184">
        <v>2.7E-2</v>
      </c>
      <c r="K70" s="184">
        <v>0</v>
      </c>
      <c r="L70" s="184">
        <v>0.41299999999999998</v>
      </c>
      <c r="M70" s="186">
        <f t="shared" si="1"/>
        <v>1</v>
      </c>
    </row>
    <row r="71" spans="2:13" ht="13.5" thickBot="1">
      <c r="B71" s="5">
        <f t="shared" si="2"/>
        <v>2014</v>
      </c>
      <c r="C71" s="168"/>
      <c r="D71" s="135">
        <v>1</v>
      </c>
      <c r="E71" s="184">
        <v>0</v>
      </c>
      <c r="F71" s="184">
        <v>0.23300000000000001</v>
      </c>
      <c r="G71" s="184">
        <v>0.14899999999999999</v>
      </c>
      <c r="H71" s="184">
        <v>0.13900000000000001</v>
      </c>
      <c r="I71" s="184">
        <v>3.9E-2</v>
      </c>
      <c r="J71" s="184">
        <v>2.7E-2</v>
      </c>
      <c r="K71" s="184">
        <v>0</v>
      </c>
      <c r="L71" s="184">
        <v>0.41299999999999998</v>
      </c>
      <c r="M71" s="186">
        <f t="shared" si="1"/>
        <v>1</v>
      </c>
    </row>
    <row r="72" spans="2:13" ht="13.5" thickBot="1">
      <c r="B72" s="5">
        <f t="shared" ref="B72:B87" si="3">B71+1</f>
        <v>2015</v>
      </c>
      <c r="C72" s="168"/>
      <c r="D72" s="135">
        <v>1</v>
      </c>
      <c r="E72" s="184">
        <v>0</v>
      </c>
      <c r="F72" s="184">
        <v>0.23300000000000001</v>
      </c>
      <c r="G72" s="184">
        <v>0.14899999999999999</v>
      </c>
      <c r="H72" s="184">
        <v>0.13900000000000001</v>
      </c>
      <c r="I72" s="184">
        <v>3.9E-2</v>
      </c>
      <c r="J72" s="184">
        <v>2.7E-2</v>
      </c>
      <c r="K72" s="184">
        <v>0</v>
      </c>
      <c r="L72" s="184">
        <v>0.41299999999999998</v>
      </c>
      <c r="M72" s="186">
        <f t="shared" si="1"/>
        <v>1</v>
      </c>
    </row>
    <row r="73" spans="2:13" ht="13.5" thickBot="1">
      <c r="B73" s="5">
        <f t="shared" si="3"/>
        <v>2016</v>
      </c>
      <c r="C73" s="168"/>
      <c r="D73" s="135">
        <v>1</v>
      </c>
      <c r="E73" s="184">
        <v>0.16800000000000001</v>
      </c>
      <c r="F73" s="184">
        <v>8.3000000000000004E-2</v>
      </c>
      <c r="G73" s="184">
        <v>0.107</v>
      </c>
      <c r="H73" s="184">
        <v>0.11899999999999999</v>
      </c>
      <c r="I73" s="184">
        <v>5.6000000000000001E-2</v>
      </c>
      <c r="J73" s="184">
        <v>0.03</v>
      </c>
      <c r="K73" s="184">
        <v>3.9E-2</v>
      </c>
      <c r="L73" s="184">
        <v>0.39800000000000002</v>
      </c>
      <c r="M73" s="186">
        <f t="shared" ref="M73:M82" si="4">SUM(E73:L73)</f>
        <v>1</v>
      </c>
    </row>
    <row r="74" spans="2:13" ht="13.5" thickBot="1">
      <c r="B74" s="5">
        <f t="shared" si="3"/>
        <v>2017</v>
      </c>
      <c r="C74" s="168"/>
      <c r="D74" s="135">
        <v>1</v>
      </c>
      <c r="E74" s="184">
        <v>0.16800000000000001</v>
      </c>
      <c r="F74" s="184">
        <v>8.3000000000000004E-2</v>
      </c>
      <c r="G74" s="184">
        <v>0.107</v>
      </c>
      <c r="H74" s="184">
        <v>0.11899999999999999</v>
      </c>
      <c r="I74" s="184">
        <v>5.6000000000000001E-2</v>
      </c>
      <c r="J74" s="184">
        <v>0.03</v>
      </c>
      <c r="K74" s="184">
        <v>3.9E-2</v>
      </c>
      <c r="L74" s="184">
        <v>0.39800000000000002</v>
      </c>
      <c r="M74" s="186">
        <f t="shared" si="4"/>
        <v>1</v>
      </c>
    </row>
    <row r="75" spans="2:13" ht="13.5" thickBot="1">
      <c r="B75" s="5">
        <f t="shared" si="3"/>
        <v>2018</v>
      </c>
      <c r="C75" s="168"/>
      <c r="D75" s="135">
        <v>1</v>
      </c>
      <c r="E75" s="184">
        <v>0.16800000000000001</v>
      </c>
      <c r="F75" s="184">
        <v>8.3000000000000004E-2</v>
      </c>
      <c r="G75" s="184">
        <v>0.107</v>
      </c>
      <c r="H75" s="184">
        <v>0.11899999999999999</v>
      </c>
      <c r="I75" s="184">
        <v>5.6000000000000001E-2</v>
      </c>
      <c r="J75" s="184">
        <v>0.03</v>
      </c>
      <c r="K75" s="184">
        <v>3.9E-2</v>
      </c>
      <c r="L75" s="184">
        <v>0.39800000000000002</v>
      </c>
      <c r="M75" s="186">
        <f t="shared" si="4"/>
        <v>1</v>
      </c>
    </row>
    <row r="76" spans="2:13" ht="13.5" thickBot="1">
      <c r="B76" s="5">
        <f t="shared" si="3"/>
        <v>2019</v>
      </c>
      <c r="C76" s="168"/>
      <c r="D76" s="135">
        <v>1</v>
      </c>
      <c r="E76" s="184">
        <v>0.16800000000000001</v>
      </c>
      <c r="F76" s="184">
        <v>8.3000000000000004E-2</v>
      </c>
      <c r="G76" s="184">
        <v>0.107</v>
      </c>
      <c r="H76" s="184">
        <v>0.11899999999999999</v>
      </c>
      <c r="I76" s="184">
        <v>5.6000000000000001E-2</v>
      </c>
      <c r="J76" s="184">
        <v>0.03</v>
      </c>
      <c r="K76" s="184">
        <v>3.9E-2</v>
      </c>
      <c r="L76" s="184">
        <v>0.39800000000000002</v>
      </c>
      <c r="M76" s="186">
        <f t="shared" si="4"/>
        <v>1</v>
      </c>
    </row>
    <row r="77" spans="2:13" ht="13.5" thickBot="1">
      <c r="B77" s="5">
        <f t="shared" si="3"/>
        <v>2020</v>
      </c>
      <c r="C77" s="168"/>
      <c r="D77" s="135">
        <v>1</v>
      </c>
      <c r="E77" s="184">
        <v>0.16800000000000001</v>
      </c>
      <c r="F77" s="184">
        <v>8.3000000000000004E-2</v>
      </c>
      <c r="G77" s="184">
        <v>0.107</v>
      </c>
      <c r="H77" s="184">
        <v>0.11899999999999999</v>
      </c>
      <c r="I77" s="184">
        <v>5.6000000000000001E-2</v>
      </c>
      <c r="J77" s="184">
        <v>0.03</v>
      </c>
      <c r="K77" s="184">
        <v>3.9E-2</v>
      </c>
      <c r="L77" s="184">
        <v>0.39800000000000002</v>
      </c>
      <c r="M77" s="186">
        <f t="shared" si="4"/>
        <v>1</v>
      </c>
    </row>
    <row r="78" spans="2:13" ht="13.5" thickBot="1">
      <c r="B78" s="5">
        <f t="shared" si="3"/>
        <v>2021</v>
      </c>
      <c r="C78" s="168"/>
      <c r="D78" s="135">
        <v>1</v>
      </c>
      <c r="E78" s="184">
        <v>0.16800000000000001</v>
      </c>
      <c r="F78" s="184">
        <v>8.3000000000000004E-2</v>
      </c>
      <c r="G78" s="184">
        <v>0.107</v>
      </c>
      <c r="H78" s="184">
        <v>0.11899999999999999</v>
      </c>
      <c r="I78" s="184">
        <v>5.6000000000000001E-2</v>
      </c>
      <c r="J78" s="184">
        <v>0.03</v>
      </c>
      <c r="K78" s="184">
        <v>3.9E-2</v>
      </c>
      <c r="L78" s="184">
        <v>0.39800000000000002</v>
      </c>
      <c r="M78" s="186">
        <f t="shared" si="4"/>
        <v>1</v>
      </c>
    </row>
    <row r="79" spans="2:13" ht="13.5" thickBot="1">
      <c r="B79" s="5">
        <f t="shared" si="3"/>
        <v>2022</v>
      </c>
      <c r="C79" s="168"/>
      <c r="D79" s="135">
        <v>1</v>
      </c>
      <c r="E79" s="184">
        <v>0.16800000000000001</v>
      </c>
      <c r="F79" s="184">
        <v>8.3000000000000004E-2</v>
      </c>
      <c r="G79" s="184">
        <v>0.107</v>
      </c>
      <c r="H79" s="184">
        <v>0.11899999999999999</v>
      </c>
      <c r="I79" s="184">
        <v>5.6000000000000001E-2</v>
      </c>
      <c r="J79" s="184">
        <v>0.03</v>
      </c>
      <c r="K79" s="184">
        <v>3.9E-2</v>
      </c>
      <c r="L79" s="184">
        <v>0.39800000000000002</v>
      </c>
      <c r="M79" s="186">
        <f t="shared" si="4"/>
        <v>1</v>
      </c>
    </row>
    <row r="80" spans="2:13" ht="13.5" thickBot="1">
      <c r="B80" s="5">
        <f t="shared" si="3"/>
        <v>2023</v>
      </c>
      <c r="C80" s="168"/>
      <c r="D80" s="135">
        <v>1</v>
      </c>
      <c r="E80" s="184">
        <v>0.09</v>
      </c>
      <c r="F80" s="184">
        <v>5.7000000000000002E-2</v>
      </c>
      <c r="G80" s="184">
        <v>5.8999999999999997E-2</v>
      </c>
      <c r="H80" s="184">
        <v>0.126</v>
      </c>
      <c r="I80" s="184">
        <v>0.05</v>
      </c>
      <c r="J80" s="184">
        <v>2.5000000000000001E-2</v>
      </c>
      <c r="K80" s="184">
        <v>1.9E-2</v>
      </c>
      <c r="L80" s="184">
        <v>0.57299999999999995</v>
      </c>
      <c r="M80" s="186">
        <f t="shared" si="4"/>
        <v>0.99899999999999989</v>
      </c>
    </row>
    <row r="81" spans="2:13" ht="13.5" thickBot="1">
      <c r="B81" s="5">
        <f t="shared" si="3"/>
        <v>2024</v>
      </c>
      <c r="C81" s="168"/>
      <c r="D81" s="135">
        <v>1</v>
      </c>
      <c r="E81" s="184">
        <v>0.09</v>
      </c>
      <c r="F81" s="184">
        <v>5.7000000000000002E-2</v>
      </c>
      <c r="G81" s="184">
        <v>5.8999999999999997E-2</v>
      </c>
      <c r="H81" s="184">
        <v>0.126</v>
      </c>
      <c r="I81" s="184">
        <v>0.05</v>
      </c>
      <c r="J81" s="184">
        <v>2.5000000000000001E-2</v>
      </c>
      <c r="K81" s="184">
        <v>1.9E-2</v>
      </c>
      <c r="L81" s="184">
        <v>0.57299999999999995</v>
      </c>
      <c r="M81" s="186">
        <f t="shared" si="4"/>
        <v>0.99899999999999989</v>
      </c>
    </row>
    <row r="82" spans="2:13" ht="13.5" thickBot="1">
      <c r="B82" s="5">
        <f t="shared" si="3"/>
        <v>2025</v>
      </c>
      <c r="C82" s="168"/>
      <c r="D82" s="135">
        <v>1</v>
      </c>
      <c r="E82" s="184">
        <v>0.09</v>
      </c>
      <c r="F82" s="184">
        <v>5.7000000000000002E-2</v>
      </c>
      <c r="G82" s="184">
        <v>5.8999999999999997E-2</v>
      </c>
      <c r="H82" s="184">
        <v>0.126</v>
      </c>
      <c r="I82" s="184">
        <v>0.05</v>
      </c>
      <c r="J82" s="184">
        <v>2.5000000000000001E-2</v>
      </c>
      <c r="K82" s="184">
        <v>1.9E-2</v>
      </c>
      <c r="L82" s="184">
        <v>0.57299999999999995</v>
      </c>
      <c r="M82" s="186">
        <f t="shared" si="4"/>
        <v>0.99899999999999989</v>
      </c>
    </row>
    <row r="83" spans="2:13" ht="13.5" thickBot="1">
      <c r="B83" s="5">
        <f t="shared" si="3"/>
        <v>2026</v>
      </c>
      <c r="C83" s="136">
        <v>0</v>
      </c>
      <c r="D83" s="135"/>
      <c r="E83" s="184"/>
      <c r="F83" s="184"/>
      <c r="G83" s="184"/>
      <c r="H83" s="184"/>
      <c r="I83" s="184"/>
      <c r="J83" s="184"/>
      <c r="K83" s="184"/>
      <c r="L83" s="184"/>
      <c r="M83" s="186"/>
    </row>
    <row r="84" spans="2:13" ht="13.5" thickBot="1">
      <c r="B84" s="5">
        <f t="shared" si="3"/>
        <v>2027</v>
      </c>
      <c r="C84" s="136">
        <v>0</v>
      </c>
      <c r="D84" s="135"/>
      <c r="E84" s="184"/>
      <c r="F84" s="184"/>
      <c r="G84" s="184"/>
      <c r="H84" s="184"/>
      <c r="I84" s="184"/>
      <c r="J84" s="184"/>
      <c r="K84" s="184"/>
      <c r="L84" s="184"/>
      <c r="M84" s="186"/>
    </row>
    <row r="85" spans="2:13" ht="13.5" thickBot="1">
      <c r="B85" s="5">
        <f t="shared" si="3"/>
        <v>2028</v>
      </c>
      <c r="C85" s="136">
        <v>0</v>
      </c>
      <c r="D85" s="135"/>
      <c r="E85" s="184"/>
      <c r="F85" s="184"/>
      <c r="G85" s="184"/>
      <c r="H85" s="184"/>
      <c r="I85" s="184"/>
      <c r="J85" s="184"/>
      <c r="K85" s="184"/>
      <c r="L85" s="184"/>
      <c r="M85" s="186"/>
    </row>
    <row r="86" spans="2:13" ht="13.5" thickBot="1">
      <c r="B86" s="5">
        <f t="shared" si="3"/>
        <v>2029</v>
      </c>
      <c r="C86" s="136">
        <v>0</v>
      </c>
      <c r="D86" s="135"/>
      <c r="E86" s="184"/>
      <c r="F86" s="184"/>
      <c r="G86" s="184"/>
      <c r="H86" s="184"/>
      <c r="I86" s="184"/>
      <c r="J86" s="184"/>
      <c r="K86" s="184"/>
      <c r="L86" s="184"/>
      <c r="M86" s="186"/>
    </row>
    <row r="87" spans="2:13" ht="13.5" thickBot="1">
      <c r="B87" s="9">
        <f t="shared" si="3"/>
        <v>2030</v>
      </c>
      <c r="C87" s="136">
        <v>0</v>
      </c>
      <c r="D87" s="135"/>
      <c r="E87" s="184"/>
      <c r="F87" s="184"/>
      <c r="G87" s="184"/>
      <c r="H87" s="184"/>
      <c r="I87" s="184"/>
      <c r="J87" s="184"/>
      <c r="K87" s="184"/>
      <c r="L87" s="184"/>
      <c r="M87" s="187"/>
    </row>
  </sheetData>
  <sheetProtection algorithmName="SHA-512" hashValue="XCKSHmb6AAgiaIaXkZHvEd1HaFeyq6G8LfPQMGijCQMzSvfumu6NqeFV+M3d/M9fhjdHXTvQLssihL4E7e1iaw==" saltValue="SgxS+mPo6InTgO0fO7ujAw==" spinCount="100000" sheet="1" objects="1" scenarios="1"/>
  <customSheetViews>
    <customSheetView guid="{B400968E-E9A7-41C3-9739-36597C9C6BC6}" showGridLines="0" showRuler="0">
      <pane xSplit="2" ySplit="10" topLeftCell="C11" activePane="bottomRight" state="frozen"/>
      <selection pane="bottomRight" activeCell="E18" sqref="E18"/>
      <pageMargins left="0" right="0" top="0" bottom="0" header="0" footer="0"/>
      <pageSetup paperSize="9" orientation="portrait"/>
      <headerFooter alignWithMargins="0"/>
    </customSheetView>
  </customSheetViews>
  <mergeCells count="1">
    <mergeCell ref="E4:L4"/>
  </mergeCells>
  <phoneticPr fontId="12" type="noConversion"/>
  <pageMargins left="0.75" right="0.75" top="1" bottom="1" header="0.5" footer="0.5"/>
  <pageSetup paperSize="9" orientation="portrait"/>
  <headerFooter alignWithMargins="0"/>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indexed="33"/>
  </sheetPr>
  <dimension ref="A1:N90"/>
  <sheetViews>
    <sheetView topLeftCell="A52" workbookViewId="0">
      <selection activeCell="N13" sqref="N13"/>
    </sheetView>
  </sheetViews>
  <sheetFormatPr defaultColWidth="11.42578125" defaultRowHeight="12.75"/>
  <cols>
    <col min="1" max="1" width="11.42578125" style="73" customWidth="1"/>
    <col min="2" max="2" width="7" style="109" customWidth="1"/>
    <col min="3" max="10" width="11.42578125" style="109" customWidth="1"/>
    <col min="11" max="11" width="4.5703125" style="109" customWidth="1"/>
    <col min="12" max="12" width="10.42578125" style="109" customWidth="1"/>
    <col min="13" max="16384" width="11.42578125" style="73"/>
  </cols>
  <sheetData>
    <row r="1" spans="1:14">
      <c r="A1" s="72"/>
      <c r="K1" s="110"/>
    </row>
    <row r="2" spans="1:14" ht="15.75">
      <c r="A2" s="72"/>
      <c r="B2" s="111" t="s">
        <v>59</v>
      </c>
      <c r="D2" s="111"/>
    </row>
    <row r="3" spans="1:14" ht="13.5" thickBot="1">
      <c r="B3" s="112"/>
      <c r="K3" s="110"/>
    </row>
    <row r="4" spans="1:14" ht="13.5" thickBot="1">
      <c r="B4" s="108"/>
      <c r="C4" s="191" t="s">
        <v>60</v>
      </c>
      <c r="D4" s="192"/>
      <c r="E4" s="192"/>
      <c r="F4" s="192"/>
      <c r="G4" s="192"/>
      <c r="H4" s="192"/>
      <c r="I4" s="192"/>
      <c r="J4" s="193"/>
      <c r="K4" s="113"/>
      <c r="L4" s="108"/>
    </row>
    <row r="5" spans="1:14" ht="39" thickBot="1">
      <c r="A5" s="74"/>
      <c r="B5" s="114" t="s">
        <v>50</v>
      </c>
      <c r="C5" s="115" t="s">
        <v>34</v>
      </c>
      <c r="D5" s="116" t="s">
        <v>35</v>
      </c>
      <c r="E5" s="116" t="s">
        <v>37</v>
      </c>
      <c r="F5" s="116" t="s">
        <v>40</v>
      </c>
      <c r="G5" s="116" t="s">
        <v>53</v>
      </c>
      <c r="H5" s="144" t="s">
        <v>36</v>
      </c>
      <c r="I5" s="117" t="s">
        <v>38</v>
      </c>
      <c r="J5" s="149" t="s">
        <v>55</v>
      </c>
      <c r="K5" s="118"/>
      <c r="L5" s="119" t="s">
        <v>61</v>
      </c>
      <c r="M5" s="74"/>
    </row>
    <row r="6" spans="1:14">
      <c r="A6" s="75"/>
      <c r="B6" s="120"/>
      <c r="C6" s="121" t="s">
        <v>62</v>
      </c>
      <c r="D6" s="50" t="s">
        <v>63</v>
      </c>
      <c r="E6" s="50" t="s">
        <v>64</v>
      </c>
      <c r="F6" s="50" t="s">
        <v>65</v>
      </c>
      <c r="G6" s="50" t="s">
        <v>66</v>
      </c>
      <c r="H6" s="145" t="s">
        <v>67</v>
      </c>
      <c r="I6" s="148" t="s">
        <v>68</v>
      </c>
      <c r="J6" s="150" t="s">
        <v>69</v>
      </c>
      <c r="K6" s="122"/>
      <c r="L6" s="123" t="s">
        <v>70</v>
      </c>
      <c r="M6" s="75"/>
    </row>
    <row r="7" spans="1:14" ht="13.5" thickBot="1">
      <c r="A7" s="76"/>
      <c r="B7" s="124"/>
      <c r="C7" s="125" t="s">
        <v>56</v>
      </c>
      <c r="D7" s="125" t="s">
        <v>56</v>
      </c>
      <c r="E7" s="125" t="s">
        <v>56</v>
      </c>
      <c r="F7" s="125" t="s">
        <v>56</v>
      </c>
      <c r="G7" s="125" t="s">
        <v>56</v>
      </c>
      <c r="H7" s="125" t="s">
        <v>56</v>
      </c>
      <c r="I7" s="125" t="s">
        <v>56</v>
      </c>
      <c r="J7" s="125" t="s">
        <v>56</v>
      </c>
      <c r="K7" s="126"/>
      <c r="L7" s="127" t="s">
        <v>56</v>
      </c>
      <c r="M7" s="76"/>
      <c r="N7" s="76"/>
    </row>
    <row r="8" spans="1:14" ht="13.5" thickBot="1">
      <c r="A8" s="76"/>
      <c r="B8" s="128"/>
      <c r="C8" s="129"/>
      <c r="D8" s="130"/>
      <c r="E8" s="130"/>
      <c r="F8" s="130"/>
      <c r="G8" s="130"/>
      <c r="H8" s="146"/>
      <c r="I8" s="131"/>
      <c r="J8" s="151"/>
      <c r="K8" s="132"/>
      <c r="L8" s="133"/>
      <c r="M8" s="76"/>
      <c r="N8" s="76"/>
    </row>
    <row r="9" spans="1:14" ht="13.5" thickBot="1">
      <c r="B9" s="141">
        <v>1950</v>
      </c>
      <c r="C9" s="140">
        <f>Food!J18</f>
        <v>0</v>
      </c>
      <c r="D9" s="68">
        <f>Garden!J18</f>
        <v>0</v>
      </c>
      <c r="E9" s="68">
        <f>Paper!J18</f>
        <v>0</v>
      </c>
      <c r="F9" s="68">
        <f>Timber!J18</f>
        <v>0</v>
      </c>
      <c r="G9" s="68">
        <f>Textiles!J18</f>
        <v>0</v>
      </c>
      <c r="H9" s="147">
        <f>Nappies!J18</f>
        <v>0</v>
      </c>
      <c r="I9" s="134">
        <f>Sludge!J18</f>
        <v>0</v>
      </c>
      <c r="J9" s="152">
        <f>SUM(C9:I9)</f>
        <v>0</v>
      </c>
      <c r="K9" s="113"/>
      <c r="L9" s="169">
        <f>J9</f>
        <v>0</v>
      </c>
    </row>
    <row r="10" spans="1:14" ht="13.5" thickBot="1">
      <c r="B10" s="142">
        <f t="shared" ref="B10:B73" si="0">B9+1</f>
        <v>1951</v>
      </c>
      <c r="C10" s="140">
        <f>Food!J19</f>
        <v>0</v>
      </c>
      <c r="D10" s="68">
        <f>Garden!J19</f>
        <v>0</v>
      </c>
      <c r="E10" s="68">
        <f>Paper!J19</f>
        <v>0</v>
      </c>
      <c r="F10" s="68">
        <f>Timber!J19</f>
        <v>0</v>
      </c>
      <c r="G10" s="68">
        <f>Textiles!J19</f>
        <v>0</v>
      </c>
      <c r="H10" s="147">
        <f>Nappies!J19</f>
        <v>0</v>
      </c>
      <c r="I10" s="134">
        <f>Sludge!J19</f>
        <v>0</v>
      </c>
      <c r="J10" s="152">
        <f t="shared" ref="J10:J73" si="1">SUM(C10:I10)</f>
        <v>0</v>
      </c>
      <c r="K10" s="113"/>
      <c r="L10" s="169">
        <f t="shared" ref="L10:L73" si="2">J10</f>
        <v>0</v>
      </c>
      <c r="N10" s="156"/>
    </row>
    <row r="11" spans="1:14" ht="13.5" thickBot="1">
      <c r="B11" s="142">
        <f t="shared" si="0"/>
        <v>1952</v>
      </c>
      <c r="C11" s="140">
        <f>Food!J20</f>
        <v>0</v>
      </c>
      <c r="D11" s="68">
        <f>Garden!J20</f>
        <v>0</v>
      </c>
      <c r="E11" s="68">
        <f>Paper!J20</f>
        <v>0</v>
      </c>
      <c r="F11" s="68">
        <f>Timber!J20</f>
        <v>0</v>
      </c>
      <c r="G11" s="68">
        <f>Textiles!J20</f>
        <v>0</v>
      </c>
      <c r="H11" s="147">
        <f>Nappies!J20</f>
        <v>0</v>
      </c>
      <c r="I11" s="134">
        <f>Sludge!J20</f>
        <v>0</v>
      </c>
      <c r="J11" s="152">
        <f t="shared" si="1"/>
        <v>0</v>
      </c>
      <c r="K11" s="113"/>
      <c r="L11" s="169">
        <f t="shared" si="2"/>
        <v>0</v>
      </c>
      <c r="N11" s="157"/>
    </row>
    <row r="12" spans="1:14" ht="13.5" thickBot="1">
      <c r="B12" s="142">
        <f t="shared" si="0"/>
        <v>1953</v>
      </c>
      <c r="C12" s="140">
        <f>Food!J21</f>
        <v>0</v>
      </c>
      <c r="D12" s="68">
        <f>Garden!J21</f>
        <v>0</v>
      </c>
      <c r="E12" s="68">
        <f>Paper!J21</f>
        <v>0</v>
      </c>
      <c r="F12" s="68">
        <f>Timber!J21</f>
        <v>0</v>
      </c>
      <c r="G12" s="68">
        <f>Textiles!J21</f>
        <v>0</v>
      </c>
      <c r="H12" s="147">
        <f>Nappies!J21</f>
        <v>0</v>
      </c>
      <c r="I12" s="134">
        <f>Sludge!J21</f>
        <v>0</v>
      </c>
      <c r="J12" s="152">
        <f t="shared" si="1"/>
        <v>0</v>
      </c>
      <c r="K12" s="113"/>
      <c r="L12" s="169">
        <f t="shared" si="2"/>
        <v>0</v>
      </c>
    </row>
    <row r="13" spans="1:14" ht="13.5" thickBot="1">
      <c r="B13" s="142">
        <f t="shared" si="0"/>
        <v>1954</v>
      </c>
      <c r="C13" s="140">
        <f>Food!J22</f>
        <v>0</v>
      </c>
      <c r="D13" s="68">
        <f>Garden!J22</f>
        <v>0</v>
      </c>
      <c r="E13" s="68">
        <f>Paper!J22</f>
        <v>0</v>
      </c>
      <c r="F13" s="68">
        <f>Timber!J22</f>
        <v>0</v>
      </c>
      <c r="G13" s="68">
        <f>Textiles!J22</f>
        <v>0</v>
      </c>
      <c r="H13" s="147">
        <f>Nappies!J22</f>
        <v>0</v>
      </c>
      <c r="I13" s="134">
        <f>Sludge!J22</f>
        <v>0</v>
      </c>
      <c r="J13" s="152">
        <f t="shared" si="1"/>
        <v>0</v>
      </c>
      <c r="K13" s="113"/>
      <c r="L13" s="169">
        <f t="shared" si="2"/>
        <v>0</v>
      </c>
    </row>
    <row r="14" spans="1:14" ht="13.5" thickBot="1">
      <c r="B14" s="142">
        <f t="shared" si="0"/>
        <v>1955</v>
      </c>
      <c r="C14" s="140">
        <f>Food!J23</f>
        <v>0</v>
      </c>
      <c r="D14" s="68">
        <f>Garden!J23</f>
        <v>0</v>
      </c>
      <c r="E14" s="68">
        <f>Paper!J23</f>
        <v>0</v>
      </c>
      <c r="F14" s="68">
        <f>Timber!J23</f>
        <v>0</v>
      </c>
      <c r="G14" s="68">
        <f>Textiles!J23</f>
        <v>0</v>
      </c>
      <c r="H14" s="147">
        <f>Nappies!J23</f>
        <v>0</v>
      </c>
      <c r="I14" s="134">
        <f>Sludge!J23</f>
        <v>0</v>
      </c>
      <c r="J14" s="152">
        <f t="shared" si="1"/>
        <v>0</v>
      </c>
      <c r="K14" s="113"/>
      <c r="L14" s="169">
        <f t="shared" si="2"/>
        <v>0</v>
      </c>
    </row>
    <row r="15" spans="1:14" ht="13.5" thickBot="1">
      <c r="B15" s="142">
        <f t="shared" si="0"/>
        <v>1956</v>
      </c>
      <c r="C15" s="140">
        <f>Food!J24</f>
        <v>0</v>
      </c>
      <c r="D15" s="68">
        <f>Garden!J24</f>
        <v>0</v>
      </c>
      <c r="E15" s="68">
        <f>Paper!J24</f>
        <v>0</v>
      </c>
      <c r="F15" s="68">
        <f>Timber!J24</f>
        <v>0</v>
      </c>
      <c r="G15" s="68">
        <f>Textiles!J24</f>
        <v>0</v>
      </c>
      <c r="H15" s="147">
        <f>Nappies!J24</f>
        <v>0</v>
      </c>
      <c r="I15" s="134">
        <f>Sludge!J24</f>
        <v>0</v>
      </c>
      <c r="J15" s="152">
        <f t="shared" si="1"/>
        <v>0</v>
      </c>
      <c r="K15" s="113"/>
      <c r="L15" s="169">
        <f t="shared" si="2"/>
        <v>0</v>
      </c>
    </row>
    <row r="16" spans="1:14" ht="13.5" thickBot="1">
      <c r="B16" s="142">
        <f t="shared" si="0"/>
        <v>1957</v>
      </c>
      <c r="C16" s="140">
        <f>Food!J25</f>
        <v>0</v>
      </c>
      <c r="D16" s="68">
        <f>Garden!J25</f>
        <v>0</v>
      </c>
      <c r="E16" s="68">
        <f>Paper!J25</f>
        <v>0</v>
      </c>
      <c r="F16" s="68">
        <f>Timber!J25</f>
        <v>0</v>
      </c>
      <c r="G16" s="68">
        <f>Textiles!J25</f>
        <v>0</v>
      </c>
      <c r="H16" s="147">
        <f>Nappies!J25</f>
        <v>0</v>
      </c>
      <c r="I16" s="134">
        <f>Sludge!J25</f>
        <v>0</v>
      </c>
      <c r="J16" s="152">
        <f t="shared" si="1"/>
        <v>0</v>
      </c>
      <c r="K16" s="113"/>
      <c r="L16" s="169">
        <f t="shared" si="2"/>
        <v>0</v>
      </c>
    </row>
    <row r="17" spans="2:12" ht="13.5" thickBot="1">
      <c r="B17" s="142">
        <f t="shared" si="0"/>
        <v>1958</v>
      </c>
      <c r="C17" s="140">
        <f>Food!J26</f>
        <v>0</v>
      </c>
      <c r="D17" s="68">
        <f>Garden!J26</f>
        <v>0</v>
      </c>
      <c r="E17" s="68">
        <f>Paper!J26</f>
        <v>0</v>
      </c>
      <c r="F17" s="68">
        <f>Timber!J26</f>
        <v>0</v>
      </c>
      <c r="G17" s="68">
        <f>Textiles!J26</f>
        <v>0</v>
      </c>
      <c r="H17" s="147">
        <f>Nappies!J26</f>
        <v>0</v>
      </c>
      <c r="I17" s="134">
        <f>Sludge!J26</f>
        <v>0</v>
      </c>
      <c r="J17" s="152">
        <f t="shared" si="1"/>
        <v>0</v>
      </c>
      <c r="K17" s="113"/>
      <c r="L17" s="169">
        <f t="shared" si="2"/>
        <v>0</v>
      </c>
    </row>
    <row r="18" spans="2:12" ht="13.5" thickBot="1">
      <c r="B18" s="142">
        <f t="shared" si="0"/>
        <v>1959</v>
      </c>
      <c r="C18" s="140">
        <f>Food!J27</f>
        <v>0</v>
      </c>
      <c r="D18" s="68">
        <f>Garden!J27</f>
        <v>0</v>
      </c>
      <c r="E18" s="68">
        <f>Paper!J27</f>
        <v>0</v>
      </c>
      <c r="F18" s="68">
        <f>Timber!J27</f>
        <v>0</v>
      </c>
      <c r="G18" s="68">
        <f>Textiles!J27</f>
        <v>0</v>
      </c>
      <c r="H18" s="147">
        <f>Nappies!J27</f>
        <v>0</v>
      </c>
      <c r="I18" s="134">
        <f>Sludge!J27</f>
        <v>0</v>
      </c>
      <c r="J18" s="152">
        <f t="shared" si="1"/>
        <v>0</v>
      </c>
      <c r="K18" s="113"/>
      <c r="L18" s="169">
        <f t="shared" si="2"/>
        <v>0</v>
      </c>
    </row>
    <row r="19" spans="2:12" ht="13.5" thickBot="1">
      <c r="B19" s="142">
        <f t="shared" si="0"/>
        <v>1960</v>
      </c>
      <c r="C19" s="140">
        <f>Food!J28</f>
        <v>0</v>
      </c>
      <c r="D19" s="68">
        <f>Garden!J28</f>
        <v>0</v>
      </c>
      <c r="E19" s="68">
        <f>Paper!J28</f>
        <v>0</v>
      </c>
      <c r="F19" s="68">
        <f>Timber!J28</f>
        <v>0</v>
      </c>
      <c r="G19" s="68">
        <f>Textiles!J28</f>
        <v>0</v>
      </c>
      <c r="H19" s="147">
        <f>Nappies!J28</f>
        <v>0</v>
      </c>
      <c r="I19" s="134">
        <f>Sludge!J28</f>
        <v>0</v>
      </c>
      <c r="J19" s="152">
        <f t="shared" si="1"/>
        <v>0</v>
      </c>
      <c r="K19" s="113"/>
      <c r="L19" s="169">
        <f t="shared" si="2"/>
        <v>0</v>
      </c>
    </row>
    <row r="20" spans="2:12" ht="13.5" thickBot="1">
      <c r="B20" s="142">
        <f t="shared" si="0"/>
        <v>1961</v>
      </c>
      <c r="C20" s="140">
        <f>Food!J29</f>
        <v>0</v>
      </c>
      <c r="D20" s="68">
        <f>Garden!J29</f>
        <v>0</v>
      </c>
      <c r="E20" s="68">
        <f>Paper!J29</f>
        <v>0</v>
      </c>
      <c r="F20" s="68">
        <f>Timber!J29</f>
        <v>0</v>
      </c>
      <c r="G20" s="68">
        <f>Textiles!J29</f>
        <v>0</v>
      </c>
      <c r="H20" s="147">
        <f>Nappies!J29</f>
        <v>0</v>
      </c>
      <c r="I20" s="134">
        <f>Sludge!J29</f>
        <v>0</v>
      </c>
      <c r="J20" s="152">
        <f t="shared" si="1"/>
        <v>0</v>
      </c>
      <c r="K20" s="113"/>
      <c r="L20" s="169">
        <f t="shared" si="2"/>
        <v>0</v>
      </c>
    </row>
    <row r="21" spans="2:12" ht="13.5" thickBot="1">
      <c r="B21" s="142">
        <f t="shared" si="0"/>
        <v>1962</v>
      </c>
      <c r="C21" s="140">
        <f>Food!J30</f>
        <v>0</v>
      </c>
      <c r="D21" s="68">
        <f>Garden!J30</f>
        <v>0</v>
      </c>
      <c r="E21" s="68">
        <f>Paper!J30</f>
        <v>0</v>
      </c>
      <c r="F21" s="68">
        <f>Timber!J30</f>
        <v>0</v>
      </c>
      <c r="G21" s="68">
        <f>Textiles!J30</f>
        <v>0</v>
      </c>
      <c r="H21" s="147">
        <f>Nappies!J30</f>
        <v>0</v>
      </c>
      <c r="I21" s="134">
        <f>Sludge!J30</f>
        <v>0</v>
      </c>
      <c r="J21" s="152">
        <f t="shared" si="1"/>
        <v>0</v>
      </c>
      <c r="K21" s="113"/>
      <c r="L21" s="169">
        <f t="shared" si="2"/>
        <v>0</v>
      </c>
    </row>
    <row r="22" spans="2:12" ht="13.5" thickBot="1">
      <c r="B22" s="142">
        <f t="shared" si="0"/>
        <v>1963</v>
      </c>
      <c r="C22" s="140">
        <f>Food!J31</f>
        <v>0</v>
      </c>
      <c r="D22" s="68">
        <f>Garden!J31</f>
        <v>0</v>
      </c>
      <c r="E22" s="68">
        <f>Paper!J31</f>
        <v>0</v>
      </c>
      <c r="F22" s="68">
        <f>Timber!J31</f>
        <v>0</v>
      </c>
      <c r="G22" s="68">
        <f>Textiles!J31</f>
        <v>0</v>
      </c>
      <c r="H22" s="147">
        <f>Nappies!J31</f>
        <v>0</v>
      </c>
      <c r="I22" s="134">
        <f>Sludge!J31</f>
        <v>0</v>
      </c>
      <c r="J22" s="152">
        <f t="shared" si="1"/>
        <v>0</v>
      </c>
      <c r="K22" s="113"/>
      <c r="L22" s="169">
        <f t="shared" si="2"/>
        <v>0</v>
      </c>
    </row>
    <row r="23" spans="2:12" ht="13.5" thickBot="1">
      <c r="B23" s="142">
        <f t="shared" si="0"/>
        <v>1964</v>
      </c>
      <c r="C23" s="140">
        <f>Food!J32</f>
        <v>0</v>
      </c>
      <c r="D23" s="68">
        <f>Garden!J32</f>
        <v>0</v>
      </c>
      <c r="E23" s="68">
        <f>Paper!J32</f>
        <v>0</v>
      </c>
      <c r="F23" s="68">
        <f>Timber!J32</f>
        <v>0</v>
      </c>
      <c r="G23" s="68">
        <f>Textiles!J32</f>
        <v>0</v>
      </c>
      <c r="H23" s="147">
        <f>Nappies!J32</f>
        <v>0</v>
      </c>
      <c r="I23" s="134">
        <f>Sludge!J32</f>
        <v>0</v>
      </c>
      <c r="J23" s="152">
        <f t="shared" si="1"/>
        <v>0</v>
      </c>
      <c r="K23" s="113"/>
      <c r="L23" s="169">
        <f t="shared" si="2"/>
        <v>0</v>
      </c>
    </row>
    <row r="24" spans="2:12" ht="13.5" thickBot="1">
      <c r="B24" s="142">
        <f t="shared" si="0"/>
        <v>1965</v>
      </c>
      <c r="C24" s="140">
        <f>Food!J33</f>
        <v>0</v>
      </c>
      <c r="D24" s="68">
        <f>Garden!J33</f>
        <v>0</v>
      </c>
      <c r="E24" s="68">
        <f>Paper!J33</f>
        <v>0</v>
      </c>
      <c r="F24" s="68">
        <f>Timber!J33</f>
        <v>0</v>
      </c>
      <c r="G24" s="68">
        <f>Textiles!J33</f>
        <v>0</v>
      </c>
      <c r="H24" s="147">
        <f>Nappies!J33</f>
        <v>0</v>
      </c>
      <c r="I24" s="134">
        <f>Sludge!J33</f>
        <v>0</v>
      </c>
      <c r="J24" s="152">
        <f t="shared" si="1"/>
        <v>0</v>
      </c>
      <c r="K24" s="113"/>
      <c r="L24" s="169">
        <f t="shared" si="2"/>
        <v>0</v>
      </c>
    </row>
    <row r="25" spans="2:12" ht="13.5" thickBot="1">
      <c r="B25" s="142">
        <f t="shared" si="0"/>
        <v>1966</v>
      </c>
      <c r="C25" s="140">
        <f>Food!J34</f>
        <v>0</v>
      </c>
      <c r="D25" s="68">
        <f>Garden!J34</f>
        <v>0</v>
      </c>
      <c r="E25" s="68">
        <f>Paper!J34</f>
        <v>0</v>
      </c>
      <c r="F25" s="68">
        <f>Timber!J34</f>
        <v>0</v>
      </c>
      <c r="G25" s="68">
        <f>Textiles!J34</f>
        <v>0</v>
      </c>
      <c r="H25" s="147">
        <f>Nappies!J34</f>
        <v>0</v>
      </c>
      <c r="I25" s="134">
        <f>Sludge!J34</f>
        <v>0</v>
      </c>
      <c r="J25" s="152">
        <f t="shared" si="1"/>
        <v>0</v>
      </c>
      <c r="K25" s="113"/>
      <c r="L25" s="169">
        <f t="shared" si="2"/>
        <v>0</v>
      </c>
    </row>
    <row r="26" spans="2:12" ht="13.5" thickBot="1">
      <c r="B26" s="142">
        <f t="shared" si="0"/>
        <v>1967</v>
      </c>
      <c r="C26" s="140">
        <f>Food!J35</f>
        <v>0</v>
      </c>
      <c r="D26" s="68">
        <f>Garden!J35</f>
        <v>0</v>
      </c>
      <c r="E26" s="68">
        <f>Paper!J35</f>
        <v>0</v>
      </c>
      <c r="F26" s="68">
        <f>Timber!J35</f>
        <v>0</v>
      </c>
      <c r="G26" s="68">
        <f>Textiles!J35</f>
        <v>0</v>
      </c>
      <c r="H26" s="147">
        <f>Nappies!J35</f>
        <v>0</v>
      </c>
      <c r="I26" s="134">
        <f>Sludge!J35</f>
        <v>0</v>
      </c>
      <c r="J26" s="152">
        <f t="shared" si="1"/>
        <v>0</v>
      </c>
      <c r="K26" s="113"/>
      <c r="L26" s="169">
        <f t="shared" si="2"/>
        <v>0</v>
      </c>
    </row>
    <row r="27" spans="2:12" ht="13.5" thickBot="1">
      <c r="B27" s="142">
        <f t="shared" si="0"/>
        <v>1968</v>
      </c>
      <c r="C27" s="140">
        <f>Food!J36</f>
        <v>0</v>
      </c>
      <c r="D27" s="68">
        <f>Garden!J36</f>
        <v>0</v>
      </c>
      <c r="E27" s="68">
        <f>Paper!J36</f>
        <v>0</v>
      </c>
      <c r="F27" s="68">
        <f>Timber!J36</f>
        <v>0</v>
      </c>
      <c r="G27" s="68">
        <f>Textiles!J36</f>
        <v>0</v>
      </c>
      <c r="H27" s="147">
        <f>Nappies!J36</f>
        <v>0</v>
      </c>
      <c r="I27" s="134">
        <f>Sludge!J36</f>
        <v>0</v>
      </c>
      <c r="J27" s="152">
        <f t="shared" si="1"/>
        <v>0</v>
      </c>
      <c r="K27" s="113"/>
      <c r="L27" s="169">
        <f t="shared" si="2"/>
        <v>0</v>
      </c>
    </row>
    <row r="28" spans="2:12" ht="13.5" thickBot="1">
      <c r="B28" s="142">
        <f t="shared" si="0"/>
        <v>1969</v>
      </c>
      <c r="C28" s="140">
        <f>Food!J37</f>
        <v>0</v>
      </c>
      <c r="D28" s="68">
        <f>Garden!J37</f>
        <v>0</v>
      </c>
      <c r="E28" s="68">
        <f>Paper!J37</f>
        <v>0</v>
      </c>
      <c r="F28" s="68">
        <f>Timber!J37</f>
        <v>0</v>
      </c>
      <c r="G28" s="68">
        <f>Textiles!J37</f>
        <v>0</v>
      </c>
      <c r="H28" s="147">
        <f>Nappies!J37</f>
        <v>0</v>
      </c>
      <c r="I28" s="134">
        <f>Sludge!J37</f>
        <v>0</v>
      </c>
      <c r="J28" s="152">
        <f t="shared" si="1"/>
        <v>0</v>
      </c>
      <c r="K28" s="113"/>
      <c r="L28" s="169">
        <f t="shared" si="2"/>
        <v>0</v>
      </c>
    </row>
    <row r="29" spans="2:12" ht="13.5" thickBot="1">
      <c r="B29" s="142">
        <f t="shared" si="0"/>
        <v>1970</v>
      </c>
      <c r="C29" s="140">
        <f>Food!J38</f>
        <v>0</v>
      </c>
      <c r="D29" s="68">
        <f>Garden!J38</f>
        <v>0</v>
      </c>
      <c r="E29" s="68">
        <f>Paper!J38</f>
        <v>0</v>
      </c>
      <c r="F29" s="68">
        <f>Timber!J38</f>
        <v>0</v>
      </c>
      <c r="G29" s="68">
        <f>Textiles!J38</f>
        <v>0</v>
      </c>
      <c r="H29" s="147">
        <f>Nappies!J38</f>
        <v>0</v>
      </c>
      <c r="I29" s="134">
        <f>Sludge!J38</f>
        <v>0</v>
      </c>
      <c r="J29" s="152">
        <f t="shared" si="1"/>
        <v>0</v>
      </c>
      <c r="K29" s="113"/>
      <c r="L29" s="169">
        <f t="shared" si="2"/>
        <v>0</v>
      </c>
    </row>
    <row r="30" spans="2:12" ht="13.5" thickBot="1">
      <c r="B30" s="142">
        <f t="shared" si="0"/>
        <v>1971</v>
      </c>
      <c r="C30" s="140">
        <f>Food!J39</f>
        <v>0</v>
      </c>
      <c r="D30" s="68">
        <f>Garden!J39</f>
        <v>0</v>
      </c>
      <c r="E30" s="68">
        <f>Paper!J39</f>
        <v>0</v>
      </c>
      <c r="F30" s="68">
        <f>Timber!J39</f>
        <v>0</v>
      </c>
      <c r="G30" s="68">
        <f>Textiles!J39</f>
        <v>0</v>
      </c>
      <c r="H30" s="147">
        <f>Nappies!J39</f>
        <v>0</v>
      </c>
      <c r="I30" s="134">
        <f>Sludge!J39</f>
        <v>0</v>
      </c>
      <c r="J30" s="152">
        <f t="shared" si="1"/>
        <v>0</v>
      </c>
      <c r="K30" s="113"/>
      <c r="L30" s="169">
        <f t="shared" si="2"/>
        <v>0</v>
      </c>
    </row>
    <row r="31" spans="2:12" ht="13.5" thickBot="1">
      <c r="B31" s="142">
        <f t="shared" si="0"/>
        <v>1972</v>
      </c>
      <c r="C31" s="140">
        <f>Food!J40</f>
        <v>0</v>
      </c>
      <c r="D31" s="68">
        <f>Garden!J40</f>
        <v>0</v>
      </c>
      <c r="E31" s="68">
        <f>Paper!J40</f>
        <v>0</v>
      </c>
      <c r="F31" s="68">
        <f>Timber!J40</f>
        <v>0</v>
      </c>
      <c r="G31" s="68">
        <f>Textiles!J40</f>
        <v>0</v>
      </c>
      <c r="H31" s="147">
        <f>Nappies!J40</f>
        <v>0</v>
      </c>
      <c r="I31" s="134">
        <f>Sludge!J40</f>
        <v>0</v>
      </c>
      <c r="J31" s="152">
        <f t="shared" si="1"/>
        <v>0</v>
      </c>
      <c r="K31" s="113"/>
      <c r="L31" s="169">
        <f t="shared" si="2"/>
        <v>0</v>
      </c>
    </row>
    <row r="32" spans="2:12" ht="13.5" thickBot="1">
      <c r="B32" s="142">
        <f t="shared" si="0"/>
        <v>1973</v>
      </c>
      <c r="C32" s="140">
        <f>Food!J41</f>
        <v>0</v>
      </c>
      <c r="D32" s="68">
        <f>Garden!J41</f>
        <v>0</v>
      </c>
      <c r="E32" s="68">
        <f>Paper!J41</f>
        <v>0</v>
      </c>
      <c r="F32" s="68">
        <f>Timber!J41</f>
        <v>0</v>
      </c>
      <c r="G32" s="68">
        <f>Textiles!J41</f>
        <v>0</v>
      </c>
      <c r="H32" s="147">
        <f>Nappies!J41</f>
        <v>0</v>
      </c>
      <c r="I32" s="134">
        <f>Sludge!J41</f>
        <v>0</v>
      </c>
      <c r="J32" s="152">
        <f t="shared" si="1"/>
        <v>0</v>
      </c>
      <c r="K32" s="113"/>
      <c r="L32" s="169">
        <f t="shared" si="2"/>
        <v>0</v>
      </c>
    </row>
    <row r="33" spans="2:12" ht="13.5" thickBot="1">
      <c r="B33" s="142">
        <f t="shared" si="0"/>
        <v>1974</v>
      </c>
      <c r="C33" s="140">
        <f>Food!J42</f>
        <v>0</v>
      </c>
      <c r="D33" s="68">
        <f>Garden!J42</f>
        <v>0</v>
      </c>
      <c r="E33" s="68">
        <f>Paper!J42</f>
        <v>0</v>
      </c>
      <c r="F33" s="68">
        <f>Timber!J42</f>
        <v>0</v>
      </c>
      <c r="G33" s="68">
        <f>Textiles!J42</f>
        <v>0</v>
      </c>
      <c r="H33" s="147">
        <f>Nappies!J42</f>
        <v>0</v>
      </c>
      <c r="I33" s="134">
        <f>Sludge!J42</f>
        <v>0</v>
      </c>
      <c r="J33" s="152">
        <f t="shared" si="1"/>
        <v>0</v>
      </c>
      <c r="K33" s="113"/>
      <c r="L33" s="169">
        <f t="shared" si="2"/>
        <v>0</v>
      </c>
    </row>
    <row r="34" spans="2:12" ht="13.5" thickBot="1">
      <c r="B34" s="142">
        <f t="shared" si="0"/>
        <v>1975</v>
      </c>
      <c r="C34" s="140">
        <f>Food!J43</f>
        <v>0</v>
      </c>
      <c r="D34" s="68">
        <f>Garden!J43</f>
        <v>0</v>
      </c>
      <c r="E34" s="68">
        <f>Paper!J43</f>
        <v>0</v>
      </c>
      <c r="F34" s="68">
        <f>Timber!J43</f>
        <v>0</v>
      </c>
      <c r="G34" s="68">
        <f>Textiles!J43</f>
        <v>0</v>
      </c>
      <c r="H34" s="147">
        <f>Nappies!J43</f>
        <v>0</v>
      </c>
      <c r="I34" s="134">
        <f>Sludge!J43</f>
        <v>0</v>
      </c>
      <c r="J34" s="152">
        <f t="shared" si="1"/>
        <v>0</v>
      </c>
      <c r="K34" s="113"/>
      <c r="L34" s="169">
        <f t="shared" si="2"/>
        <v>0</v>
      </c>
    </row>
    <row r="35" spans="2:12" ht="13.5" thickBot="1">
      <c r="B35" s="142">
        <f t="shared" si="0"/>
        <v>1976</v>
      </c>
      <c r="C35" s="140">
        <f>Food!J44</f>
        <v>0</v>
      </c>
      <c r="D35" s="68">
        <f>Garden!J44</f>
        <v>0</v>
      </c>
      <c r="E35" s="68">
        <f>Paper!J44</f>
        <v>0</v>
      </c>
      <c r="F35" s="68">
        <f>Timber!J44</f>
        <v>0</v>
      </c>
      <c r="G35" s="68">
        <f>Textiles!J44</f>
        <v>0</v>
      </c>
      <c r="H35" s="147">
        <f>Nappies!J44</f>
        <v>0</v>
      </c>
      <c r="I35" s="134">
        <f>Sludge!J44</f>
        <v>0</v>
      </c>
      <c r="J35" s="152">
        <f t="shared" si="1"/>
        <v>0</v>
      </c>
      <c r="K35" s="113"/>
      <c r="L35" s="169">
        <f t="shared" si="2"/>
        <v>0</v>
      </c>
    </row>
    <row r="36" spans="2:12" ht="13.5" thickBot="1">
      <c r="B36" s="142">
        <f t="shared" si="0"/>
        <v>1977</v>
      </c>
      <c r="C36" s="140">
        <f>Food!J45</f>
        <v>0</v>
      </c>
      <c r="D36" s="68">
        <f>Garden!J45</f>
        <v>0</v>
      </c>
      <c r="E36" s="68">
        <f>Paper!J45</f>
        <v>0</v>
      </c>
      <c r="F36" s="68">
        <f>Timber!J45</f>
        <v>0</v>
      </c>
      <c r="G36" s="68">
        <f>Textiles!J45</f>
        <v>0</v>
      </c>
      <c r="H36" s="147">
        <f>Nappies!J45</f>
        <v>0</v>
      </c>
      <c r="I36" s="134">
        <f>Sludge!J45</f>
        <v>0</v>
      </c>
      <c r="J36" s="152">
        <f t="shared" si="1"/>
        <v>0</v>
      </c>
      <c r="K36" s="113"/>
      <c r="L36" s="169">
        <f t="shared" si="2"/>
        <v>0</v>
      </c>
    </row>
    <row r="37" spans="2:12" ht="13.5" thickBot="1">
      <c r="B37" s="142">
        <f t="shared" si="0"/>
        <v>1978</v>
      </c>
      <c r="C37" s="140">
        <f>Food!J46</f>
        <v>0</v>
      </c>
      <c r="D37" s="68">
        <f>Garden!J46</f>
        <v>0</v>
      </c>
      <c r="E37" s="68">
        <f>Paper!J46</f>
        <v>0</v>
      </c>
      <c r="F37" s="68">
        <f>Timber!J46</f>
        <v>0</v>
      </c>
      <c r="G37" s="68">
        <f>Textiles!J46</f>
        <v>0</v>
      </c>
      <c r="H37" s="147">
        <f>Nappies!J46</f>
        <v>0</v>
      </c>
      <c r="I37" s="134">
        <f>Sludge!J46</f>
        <v>0</v>
      </c>
      <c r="J37" s="152">
        <f t="shared" si="1"/>
        <v>0</v>
      </c>
      <c r="K37" s="113"/>
      <c r="L37" s="169">
        <f t="shared" si="2"/>
        <v>0</v>
      </c>
    </row>
    <row r="38" spans="2:12" ht="13.5" thickBot="1">
      <c r="B38" s="142">
        <f t="shared" si="0"/>
        <v>1979</v>
      </c>
      <c r="C38" s="140">
        <f>Food!J47</f>
        <v>0</v>
      </c>
      <c r="D38" s="68">
        <f>Garden!J47</f>
        <v>0</v>
      </c>
      <c r="E38" s="68">
        <f>Paper!J47</f>
        <v>0</v>
      </c>
      <c r="F38" s="68">
        <f>Timber!J47</f>
        <v>0</v>
      </c>
      <c r="G38" s="68">
        <f>Textiles!J47</f>
        <v>0</v>
      </c>
      <c r="H38" s="147">
        <f>Nappies!J47</f>
        <v>0</v>
      </c>
      <c r="I38" s="134">
        <f>Sludge!J47</f>
        <v>0</v>
      </c>
      <c r="J38" s="152">
        <f t="shared" si="1"/>
        <v>0</v>
      </c>
      <c r="K38" s="113"/>
      <c r="L38" s="169">
        <f t="shared" si="2"/>
        <v>0</v>
      </c>
    </row>
    <row r="39" spans="2:12" ht="13.5" thickBot="1">
      <c r="B39" s="142">
        <f t="shared" si="0"/>
        <v>1980</v>
      </c>
      <c r="C39" s="140">
        <f>Food!J48</f>
        <v>0</v>
      </c>
      <c r="D39" s="68">
        <f>Garden!J48</f>
        <v>0</v>
      </c>
      <c r="E39" s="68">
        <f>Paper!J48</f>
        <v>0</v>
      </c>
      <c r="F39" s="68">
        <f>Timber!J48</f>
        <v>0</v>
      </c>
      <c r="G39" s="68">
        <f>Textiles!J48</f>
        <v>0</v>
      </c>
      <c r="H39" s="147">
        <f>Nappies!J48</f>
        <v>0</v>
      </c>
      <c r="I39" s="134">
        <f>Sludge!J48</f>
        <v>0</v>
      </c>
      <c r="J39" s="152">
        <f t="shared" si="1"/>
        <v>0</v>
      </c>
      <c r="K39" s="113"/>
      <c r="L39" s="169">
        <f t="shared" si="2"/>
        <v>0</v>
      </c>
    </row>
    <row r="40" spans="2:12" ht="13.5" thickBot="1">
      <c r="B40" s="142">
        <f t="shared" si="0"/>
        <v>1981</v>
      </c>
      <c r="C40" s="140">
        <f>Food!J49</f>
        <v>0</v>
      </c>
      <c r="D40" s="68">
        <f>Garden!J49</f>
        <v>0</v>
      </c>
      <c r="E40" s="68">
        <f>Paper!J49</f>
        <v>0</v>
      </c>
      <c r="F40" s="68">
        <f>Timber!J49</f>
        <v>0</v>
      </c>
      <c r="G40" s="68">
        <f>Textiles!J49</f>
        <v>0</v>
      </c>
      <c r="H40" s="147">
        <f>Nappies!J49</f>
        <v>0</v>
      </c>
      <c r="I40" s="134">
        <f>Sludge!J49</f>
        <v>0</v>
      </c>
      <c r="J40" s="152">
        <f t="shared" si="1"/>
        <v>0</v>
      </c>
      <c r="K40" s="113"/>
      <c r="L40" s="169">
        <f t="shared" si="2"/>
        <v>0</v>
      </c>
    </row>
    <row r="41" spans="2:12" ht="13.5" thickBot="1">
      <c r="B41" s="142">
        <f t="shared" si="0"/>
        <v>1982</v>
      </c>
      <c r="C41" s="140">
        <f>Food!J50</f>
        <v>0</v>
      </c>
      <c r="D41" s="68">
        <f>Garden!J50</f>
        <v>0</v>
      </c>
      <c r="E41" s="68">
        <f>Paper!J50</f>
        <v>0</v>
      </c>
      <c r="F41" s="68">
        <f>Timber!J50</f>
        <v>0</v>
      </c>
      <c r="G41" s="68">
        <f>Textiles!J50</f>
        <v>0</v>
      </c>
      <c r="H41" s="147">
        <f>Nappies!J50</f>
        <v>0</v>
      </c>
      <c r="I41" s="134">
        <f>Sludge!J50</f>
        <v>0</v>
      </c>
      <c r="J41" s="152">
        <f t="shared" si="1"/>
        <v>0</v>
      </c>
      <c r="K41" s="113"/>
      <c r="L41" s="169">
        <f t="shared" si="2"/>
        <v>0</v>
      </c>
    </row>
    <row r="42" spans="2:12" ht="13.5" thickBot="1">
      <c r="B42" s="142">
        <f t="shared" si="0"/>
        <v>1983</v>
      </c>
      <c r="C42" s="140">
        <f>Food!J51</f>
        <v>0</v>
      </c>
      <c r="D42" s="68">
        <f>Garden!J51</f>
        <v>0</v>
      </c>
      <c r="E42" s="68">
        <f>Paper!J51</f>
        <v>0</v>
      </c>
      <c r="F42" s="68">
        <f>Timber!J51</f>
        <v>0</v>
      </c>
      <c r="G42" s="68">
        <f>Textiles!J51</f>
        <v>0</v>
      </c>
      <c r="H42" s="147">
        <f>Nappies!J51</f>
        <v>0</v>
      </c>
      <c r="I42" s="134">
        <f>Sludge!J51</f>
        <v>0</v>
      </c>
      <c r="J42" s="152">
        <f t="shared" si="1"/>
        <v>0</v>
      </c>
      <c r="K42" s="113"/>
      <c r="L42" s="169">
        <f t="shared" si="2"/>
        <v>0</v>
      </c>
    </row>
    <row r="43" spans="2:12" ht="13.5" thickBot="1">
      <c r="B43" s="142">
        <f t="shared" si="0"/>
        <v>1984</v>
      </c>
      <c r="C43" s="140">
        <f>Food!J52</f>
        <v>0</v>
      </c>
      <c r="D43" s="68">
        <f>Garden!J52</f>
        <v>0</v>
      </c>
      <c r="E43" s="68">
        <f>Paper!J52</f>
        <v>0</v>
      </c>
      <c r="F43" s="68">
        <f>Timber!J52</f>
        <v>0</v>
      </c>
      <c r="G43" s="68">
        <f>Textiles!J52</f>
        <v>0</v>
      </c>
      <c r="H43" s="147">
        <f>Nappies!J52</f>
        <v>0</v>
      </c>
      <c r="I43" s="134">
        <f>Sludge!J52</f>
        <v>0</v>
      </c>
      <c r="J43" s="152">
        <f t="shared" si="1"/>
        <v>0</v>
      </c>
      <c r="K43" s="113"/>
      <c r="L43" s="169">
        <f t="shared" si="2"/>
        <v>0</v>
      </c>
    </row>
    <row r="44" spans="2:12" ht="13.5" thickBot="1">
      <c r="B44" s="142">
        <f t="shared" si="0"/>
        <v>1985</v>
      </c>
      <c r="C44" s="140">
        <f>Food!J53</f>
        <v>0</v>
      </c>
      <c r="D44" s="68">
        <f>Garden!J53</f>
        <v>0</v>
      </c>
      <c r="E44" s="68">
        <f>Paper!J53</f>
        <v>0</v>
      </c>
      <c r="F44" s="68">
        <f>Timber!J53</f>
        <v>0</v>
      </c>
      <c r="G44" s="68">
        <f>Textiles!J53</f>
        <v>0</v>
      </c>
      <c r="H44" s="147">
        <f>Nappies!J53</f>
        <v>0</v>
      </c>
      <c r="I44" s="134">
        <f>Sludge!J53</f>
        <v>0</v>
      </c>
      <c r="J44" s="152">
        <f t="shared" si="1"/>
        <v>0</v>
      </c>
      <c r="K44" s="113"/>
      <c r="L44" s="169">
        <f t="shared" si="2"/>
        <v>0</v>
      </c>
    </row>
    <row r="45" spans="2:12" ht="13.5" thickBot="1">
      <c r="B45" s="142">
        <f t="shared" si="0"/>
        <v>1986</v>
      </c>
      <c r="C45" s="140">
        <f>Food!J54</f>
        <v>0</v>
      </c>
      <c r="D45" s="68">
        <f>Garden!J54</f>
        <v>0</v>
      </c>
      <c r="E45" s="68">
        <f>Paper!J54</f>
        <v>0</v>
      </c>
      <c r="F45" s="68">
        <f>Timber!J54</f>
        <v>0</v>
      </c>
      <c r="G45" s="68">
        <f>Textiles!J54</f>
        <v>0</v>
      </c>
      <c r="H45" s="147">
        <f>Nappies!J54</f>
        <v>0</v>
      </c>
      <c r="I45" s="134">
        <f>Sludge!J54</f>
        <v>0</v>
      </c>
      <c r="J45" s="152">
        <f t="shared" si="1"/>
        <v>0</v>
      </c>
      <c r="K45" s="113"/>
      <c r="L45" s="169">
        <f t="shared" si="2"/>
        <v>0</v>
      </c>
    </row>
    <row r="46" spans="2:12" ht="13.5" thickBot="1">
      <c r="B46" s="142">
        <f t="shared" si="0"/>
        <v>1987</v>
      </c>
      <c r="C46" s="140">
        <f>Food!J55</f>
        <v>0</v>
      </c>
      <c r="D46" s="68">
        <f>Garden!J55</f>
        <v>0</v>
      </c>
      <c r="E46" s="68">
        <f>Paper!J55</f>
        <v>0</v>
      </c>
      <c r="F46" s="68">
        <f>Timber!J55</f>
        <v>0</v>
      </c>
      <c r="G46" s="68">
        <f>Textiles!J55</f>
        <v>0</v>
      </c>
      <c r="H46" s="147">
        <f>Nappies!J55</f>
        <v>0</v>
      </c>
      <c r="I46" s="134">
        <f>Sludge!J55</f>
        <v>0</v>
      </c>
      <c r="J46" s="152">
        <f t="shared" si="1"/>
        <v>0</v>
      </c>
      <c r="K46" s="113"/>
      <c r="L46" s="169">
        <f t="shared" si="2"/>
        <v>0</v>
      </c>
    </row>
    <row r="47" spans="2:12" ht="13.5" thickBot="1">
      <c r="B47" s="142">
        <f t="shared" si="0"/>
        <v>1988</v>
      </c>
      <c r="C47" s="140">
        <f>Food!J56</f>
        <v>0</v>
      </c>
      <c r="D47" s="68">
        <f>Garden!J56</f>
        <v>0</v>
      </c>
      <c r="E47" s="68">
        <f>Paper!J56</f>
        <v>0</v>
      </c>
      <c r="F47" s="68">
        <f>Timber!J56</f>
        <v>0</v>
      </c>
      <c r="G47" s="68">
        <f>Textiles!J56</f>
        <v>0</v>
      </c>
      <c r="H47" s="147">
        <f>Nappies!J56</f>
        <v>0</v>
      </c>
      <c r="I47" s="134">
        <f>Sludge!J56</f>
        <v>0</v>
      </c>
      <c r="J47" s="152">
        <f t="shared" si="1"/>
        <v>0</v>
      </c>
      <c r="K47" s="113"/>
      <c r="L47" s="169">
        <f t="shared" si="2"/>
        <v>0</v>
      </c>
    </row>
    <row r="48" spans="2:12" ht="13.5" thickBot="1">
      <c r="B48" s="142">
        <f t="shared" si="0"/>
        <v>1989</v>
      </c>
      <c r="C48" s="140">
        <f>Food!J57</f>
        <v>0</v>
      </c>
      <c r="D48" s="68">
        <f>Garden!J57</f>
        <v>0</v>
      </c>
      <c r="E48" s="68">
        <f>Paper!J57</f>
        <v>0</v>
      </c>
      <c r="F48" s="68">
        <f>Timber!J57</f>
        <v>0</v>
      </c>
      <c r="G48" s="68">
        <f>Textiles!J57</f>
        <v>0</v>
      </c>
      <c r="H48" s="147">
        <f>Nappies!J57</f>
        <v>0</v>
      </c>
      <c r="I48" s="134">
        <f>Sludge!J57</f>
        <v>0</v>
      </c>
      <c r="J48" s="152">
        <f t="shared" si="1"/>
        <v>0</v>
      </c>
      <c r="K48" s="113"/>
      <c r="L48" s="169">
        <f t="shared" si="2"/>
        <v>0</v>
      </c>
    </row>
    <row r="49" spans="2:12" ht="13.5" thickBot="1">
      <c r="B49" s="142">
        <f t="shared" si="0"/>
        <v>1990</v>
      </c>
      <c r="C49" s="140">
        <f>Food!J58</f>
        <v>0</v>
      </c>
      <c r="D49" s="68">
        <f>Garden!J58</f>
        <v>0</v>
      </c>
      <c r="E49" s="68">
        <f>Paper!J58</f>
        <v>0</v>
      </c>
      <c r="F49" s="68">
        <f>Timber!J58</f>
        <v>0</v>
      </c>
      <c r="G49" s="68">
        <f>Textiles!J58</f>
        <v>0</v>
      </c>
      <c r="H49" s="147">
        <f>Nappies!J58</f>
        <v>0</v>
      </c>
      <c r="I49" s="134">
        <f>Sludge!J58</f>
        <v>0</v>
      </c>
      <c r="J49" s="152">
        <f t="shared" si="1"/>
        <v>0</v>
      </c>
      <c r="K49" s="113"/>
      <c r="L49" s="169">
        <f t="shared" si="2"/>
        <v>0</v>
      </c>
    </row>
    <row r="50" spans="2:12" ht="13.5" thickBot="1">
      <c r="B50" s="142">
        <f t="shared" si="0"/>
        <v>1991</v>
      </c>
      <c r="C50" s="140">
        <f>Food!J59</f>
        <v>0</v>
      </c>
      <c r="D50" s="68">
        <f>Garden!J59</f>
        <v>0</v>
      </c>
      <c r="E50" s="68">
        <f>Paper!J59</f>
        <v>0</v>
      </c>
      <c r="F50" s="68">
        <f>Timber!J59</f>
        <v>0</v>
      </c>
      <c r="G50" s="68">
        <f>Textiles!J59</f>
        <v>0</v>
      </c>
      <c r="H50" s="147">
        <f>Nappies!J59</f>
        <v>0</v>
      </c>
      <c r="I50" s="134">
        <f>Sludge!J59</f>
        <v>0</v>
      </c>
      <c r="J50" s="152">
        <f t="shared" si="1"/>
        <v>0</v>
      </c>
      <c r="K50" s="113"/>
      <c r="L50" s="169">
        <f t="shared" si="2"/>
        <v>0</v>
      </c>
    </row>
    <row r="51" spans="2:12" ht="13.5" thickBot="1">
      <c r="B51" s="142">
        <f t="shared" si="0"/>
        <v>1992</v>
      </c>
      <c r="C51" s="140">
        <f>Food!J60</f>
        <v>0</v>
      </c>
      <c r="D51" s="68">
        <f>Garden!J60</f>
        <v>0</v>
      </c>
      <c r="E51" s="68">
        <f>Paper!J60</f>
        <v>0</v>
      </c>
      <c r="F51" s="68">
        <f>Timber!J60</f>
        <v>0</v>
      </c>
      <c r="G51" s="68">
        <f>Textiles!J60</f>
        <v>0</v>
      </c>
      <c r="H51" s="147">
        <f>Nappies!J60</f>
        <v>0</v>
      </c>
      <c r="I51" s="134">
        <f>Sludge!J60</f>
        <v>0</v>
      </c>
      <c r="J51" s="152">
        <f t="shared" si="1"/>
        <v>0</v>
      </c>
      <c r="K51" s="113"/>
      <c r="L51" s="169">
        <f t="shared" si="2"/>
        <v>0</v>
      </c>
    </row>
    <row r="52" spans="2:12" ht="13.5" thickBot="1">
      <c r="B52" s="142">
        <f t="shared" si="0"/>
        <v>1993</v>
      </c>
      <c r="C52" s="140">
        <f>Food!J61</f>
        <v>0</v>
      </c>
      <c r="D52" s="68">
        <f>Garden!J61</f>
        <v>0</v>
      </c>
      <c r="E52" s="68">
        <f>Paper!J61</f>
        <v>0</v>
      </c>
      <c r="F52" s="68">
        <f>Timber!J61</f>
        <v>0</v>
      </c>
      <c r="G52" s="68">
        <f>Textiles!J61</f>
        <v>0</v>
      </c>
      <c r="H52" s="147">
        <f>Nappies!J61</f>
        <v>0</v>
      </c>
      <c r="I52" s="134">
        <f>Sludge!J61</f>
        <v>0</v>
      </c>
      <c r="J52" s="152">
        <f t="shared" si="1"/>
        <v>0</v>
      </c>
      <c r="K52" s="113"/>
      <c r="L52" s="169">
        <f t="shared" si="2"/>
        <v>0</v>
      </c>
    </row>
    <row r="53" spans="2:12" ht="13.5" thickBot="1">
      <c r="B53" s="142">
        <f t="shared" si="0"/>
        <v>1994</v>
      </c>
      <c r="C53" s="140">
        <f>Food!J62</f>
        <v>0</v>
      </c>
      <c r="D53" s="68">
        <f>Garden!J62</f>
        <v>0</v>
      </c>
      <c r="E53" s="68">
        <f>Paper!J62</f>
        <v>0</v>
      </c>
      <c r="F53" s="68">
        <f>Timber!J62</f>
        <v>0</v>
      </c>
      <c r="G53" s="68">
        <f>Textiles!J62</f>
        <v>0</v>
      </c>
      <c r="H53" s="147">
        <f>Nappies!J62</f>
        <v>0</v>
      </c>
      <c r="I53" s="134">
        <f>Sludge!J62</f>
        <v>0</v>
      </c>
      <c r="J53" s="152">
        <f t="shared" si="1"/>
        <v>0</v>
      </c>
      <c r="K53" s="113"/>
      <c r="L53" s="169">
        <f t="shared" si="2"/>
        <v>0</v>
      </c>
    </row>
    <row r="54" spans="2:12" ht="13.5" thickBot="1">
      <c r="B54" s="142">
        <f t="shared" si="0"/>
        <v>1995</v>
      </c>
      <c r="C54" s="140">
        <f>Food!J63</f>
        <v>0</v>
      </c>
      <c r="D54" s="68">
        <f>Garden!J63</f>
        <v>0</v>
      </c>
      <c r="E54" s="68">
        <f>Paper!J63</f>
        <v>0</v>
      </c>
      <c r="F54" s="68">
        <f>Timber!J63</f>
        <v>0</v>
      </c>
      <c r="G54" s="68">
        <f>Textiles!J63</f>
        <v>0</v>
      </c>
      <c r="H54" s="147">
        <f>Nappies!J63</f>
        <v>0</v>
      </c>
      <c r="I54" s="134">
        <f>Sludge!J63</f>
        <v>0</v>
      </c>
      <c r="J54" s="152">
        <f t="shared" si="1"/>
        <v>0</v>
      </c>
      <c r="K54" s="113"/>
      <c r="L54" s="169">
        <f t="shared" si="2"/>
        <v>0</v>
      </c>
    </row>
    <row r="55" spans="2:12" ht="13.5" thickBot="1">
      <c r="B55" s="142">
        <f t="shared" si="0"/>
        <v>1996</v>
      </c>
      <c r="C55" s="140">
        <f>Food!J64</f>
        <v>0</v>
      </c>
      <c r="D55" s="68">
        <f>Garden!J64</f>
        <v>0</v>
      </c>
      <c r="E55" s="68">
        <f>Paper!J64</f>
        <v>0</v>
      </c>
      <c r="F55" s="68">
        <f>Timber!J64</f>
        <v>0</v>
      </c>
      <c r="G55" s="68">
        <f>Textiles!J64</f>
        <v>0</v>
      </c>
      <c r="H55" s="147">
        <f>Nappies!J64</f>
        <v>0</v>
      </c>
      <c r="I55" s="134">
        <f>Sludge!J64</f>
        <v>0</v>
      </c>
      <c r="J55" s="152">
        <f t="shared" si="1"/>
        <v>0</v>
      </c>
      <c r="K55" s="113"/>
      <c r="L55" s="169">
        <f t="shared" si="2"/>
        <v>0</v>
      </c>
    </row>
    <row r="56" spans="2:12" ht="13.5" thickBot="1">
      <c r="B56" s="142">
        <f t="shared" si="0"/>
        <v>1997</v>
      </c>
      <c r="C56" s="140">
        <f>Food!J65</f>
        <v>0</v>
      </c>
      <c r="D56" s="68">
        <f>Garden!J65</f>
        <v>0</v>
      </c>
      <c r="E56" s="68">
        <f>Paper!J65</f>
        <v>0</v>
      </c>
      <c r="F56" s="68">
        <f>Timber!J65</f>
        <v>0</v>
      </c>
      <c r="G56" s="68">
        <f>Textiles!J65</f>
        <v>0</v>
      </c>
      <c r="H56" s="147">
        <f>Nappies!J65</f>
        <v>0</v>
      </c>
      <c r="I56" s="134">
        <f>Sludge!J65</f>
        <v>0</v>
      </c>
      <c r="J56" s="152">
        <f t="shared" si="1"/>
        <v>0</v>
      </c>
      <c r="K56" s="113"/>
      <c r="L56" s="169">
        <f t="shared" si="2"/>
        <v>0</v>
      </c>
    </row>
    <row r="57" spans="2:12" ht="13.5" thickBot="1">
      <c r="B57" s="142">
        <f t="shared" si="0"/>
        <v>1998</v>
      </c>
      <c r="C57" s="140">
        <f>Food!J66</f>
        <v>0</v>
      </c>
      <c r="D57" s="68">
        <f>Garden!J66</f>
        <v>0</v>
      </c>
      <c r="E57" s="68">
        <f>Paper!J66</f>
        <v>0</v>
      </c>
      <c r="F57" s="68">
        <f>Timber!J66</f>
        <v>0</v>
      </c>
      <c r="G57" s="68">
        <f>Textiles!J66</f>
        <v>0</v>
      </c>
      <c r="H57" s="147">
        <f>Nappies!J66</f>
        <v>0</v>
      </c>
      <c r="I57" s="134">
        <f>Sludge!J66</f>
        <v>0</v>
      </c>
      <c r="J57" s="152">
        <f t="shared" si="1"/>
        <v>0</v>
      </c>
      <c r="K57" s="113"/>
      <c r="L57" s="169">
        <f t="shared" si="2"/>
        <v>0</v>
      </c>
    </row>
    <row r="58" spans="2:12" ht="13.5" thickBot="1">
      <c r="B58" s="142">
        <f t="shared" si="0"/>
        <v>1999</v>
      </c>
      <c r="C58" s="140">
        <f>Food!J67</f>
        <v>0</v>
      </c>
      <c r="D58" s="68">
        <f>Garden!J67</f>
        <v>0</v>
      </c>
      <c r="E58" s="68">
        <f>Paper!J67</f>
        <v>0</v>
      </c>
      <c r="F58" s="68">
        <f>Timber!J67</f>
        <v>0</v>
      </c>
      <c r="G58" s="68">
        <f>Textiles!J67</f>
        <v>0</v>
      </c>
      <c r="H58" s="147">
        <f>Nappies!J67</f>
        <v>0</v>
      </c>
      <c r="I58" s="134">
        <f>Sludge!J67</f>
        <v>0</v>
      </c>
      <c r="J58" s="152">
        <f t="shared" si="1"/>
        <v>0</v>
      </c>
      <c r="K58" s="113"/>
      <c r="L58" s="169">
        <f t="shared" si="2"/>
        <v>0</v>
      </c>
    </row>
    <row r="59" spans="2:12" ht="13.5" thickBot="1">
      <c r="B59" s="142">
        <f t="shared" si="0"/>
        <v>2000</v>
      </c>
      <c r="C59" s="140">
        <f>Food!J68</f>
        <v>0</v>
      </c>
      <c r="D59" s="68">
        <f>Garden!J68</f>
        <v>0</v>
      </c>
      <c r="E59" s="68">
        <f>Paper!J68</f>
        <v>0</v>
      </c>
      <c r="F59" s="68">
        <f>Timber!J68</f>
        <v>0</v>
      </c>
      <c r="G59" s="68">
        <f>Textiles!J68</f>
        <v>0</v>
      </c>
      <c r="H59" s="147">
        <f>Nappies!J68</f>
        <v>0</v>
      </c>
      <c r="I59" s="134">
        <f>Sludge!J68</f>
        <v>0</v>
      </c>
      <c r="J59" s="152">
        <f t="shared" si="1"/>
        <v>0</v>
      </c>
      <c r="K59" s="113"/>
      <c r="L59" s="169">
        <f t="shared" si="2"/>
        <v>0</v>
      </c>
    </row>
    <row r="60" spans="2:12" ht="13.5" thickBot="1">
      <c r="B60" s="142">
        <f t="shared" si="0"/>
        <v>2001</v>
      </c>
      <c r="C60" s="140">
        <f>Food!J69</f>
        <v>0</v>
      </c>
      <c r="D60" s="68">
        <f>Garden!J69</f>
        <v>0</v>
      </c>
      <c r="E60" s="68">
        <f>Paper!J69</f>
        <v>0</v>
      </c>
      <c r="F60" s="68">
        <f>Timber!J69</f>
        <v>0</v>
      </c>
      <c r="G60" s="68">
        <f>Textiles!J69</f>
        <v>0</v>
      </c>
      <c r="H60" s="147">
        <f>Nappies!J69</f>
        <v>0</v>
      </c>
      <c r="I60" s="134">
        <f>Sludge!J69</f>
        <v>0</v>
      </c>
      <c r="J60" s="152">
        <f t="shared" si="1"/>
        <v>0</v>
      </c>
      <c r="K60" s="113"/>
      <c r="L60" s="169">
        <f t="shared" si="2"/>
        <v>0</v>
      </c>
    </row>
    <row r="61" spans="2:12" ht="13.5" thickBot="1">
      <c r="B61" s="142">
        <f t="shared" si="0"/>
        <v>2002</v>
      </c>
      <c r="C61" s="140">
        <f>Food!J70</f>
        <v>0</v>
      </c>
      <c r="D61" s="68">
        <f>Garden!J70</f>
        <v>0</v>
      </c>
      <c r="E61" s="68">
        <f>Paper!J70</f>
        <v>0</v>
      </c>
      <c r="F61" s="68">
        <f>Timber!J70</f>
        <v>0</v>
      </c>
      <c r="G61" s="68">
        <f>Textiles!J70</f>
        <v>0</v>
      </c>
      <c r="H61" s="147">
        <f>Nappies!J70</f>
        <v>0</v>
      </c>
      <c r="I61" s="134">
        <f>Sludge!J70</f>
        <v>0</v>
      </c>
      <c r="J61" s="152">
        <f t="shared" si="1"/>
        <v>0</v>
      </c>
      <c r="K61" s="113"/>
      <c r="L61" s="169">
        <f t="shared" si="2"/>
        <v>0</v>
      </c>
    </row>
    <row r="62" spans="2:12" ht="13.5" thickBot="1">
      <c r="B62" s="142">
        <f t="shared" si="0"/>
        <v>2003</v>
      </c>
      <c r="C62" s="140">
        <f>Food!J71</f>
        <v>0</v>
      </c>
      <c r="D62" s="68">
        <f>Garden!J71</f>
        <v>0</v>
      </c>
      <c r="E62" s="68">
        <f>Paper!J71</f>
        <v>0</v>
      </c>
      <c r="F62" s="68">
        <f>Timber!J71</f>
        <v>0</v>
      </c>
      <c r="G62" s="68">
        <f>Textiles!J71</f>
        <v>0</v>
      </c>
      <c r="H62" s="147">
        <f>Nappies!J71</f>
        <v>0</v>
      </c>
      <c r="I62" s="134">
        <f>Sludge!J71</f>
        <v>0</v>
      </c>
      <c r="J62" s="152">
        <f t="shared" si="1"/>
        <v>0</v>
      </c>
      <c r="K62" s="113"/>
      <c r="L62" s="169">
        <f t="shared" si="2"/>
        <v>0</v>
      </c>
    </row>
    <row r="63" spans="2:12" ht="13.5" thickBot="1">
      <c r="B63" s="142">
        <f t="shared" si="0"/>
        <v>2004</v>
      </c>
      <c r="C63" s="140">
        <f>Food!J72</f>
        <v>0</v>
      </c>
      <c r="D63" s="68">
        <f>Garden!J72</f>
        <v>0</v>
      </c>
      <c r="E63" s="68">
        <f>Paper!J72</f>
        <v>0</v>
      </c>
      <c r="F63" s="68">
        <f>Timber!J72</f>
        <v>0</v>
      </c>
      <c r="G63" s="68">
        <f>Textiles!J72</f>
        <v>0</v>
      </c>
      <c r="H63" s="147">
        <f>Nappies!J72</f>
        <v>0</v>
      </c>
      <c r="I63" s="134">
        <f>Sludge!J72</f>
        <v>0</v>
      </c>
      <c r="J63" s="152">
        <f t="shared" si="1"/>
        <v>0</v>
      </c>
      <c r="K63" s="113"/>
      <c r="L63" s="169">
        <f t="shared" si="2"/>
        <v>0</v>
      </c>
    </row>
    <row r="64" spans="2:12" ht="13.5" thickBot="1">
      <c r="B64" s="142">
        <f t="shared" si="0"/>
        <v>2005</v>
      </c>
      <c r="C64" s="140">
        <f>Food!J73</f>
        <v>0</v>
      </c>
      <c r="D64" s="68">
        <f>Garden!J73</f>
        <v>0</v>
      </c>
      <c r="E64" s="68">
        <f>Paper!J73</f>
        <v>0</v>
      </c>
      <c r="F64" s="68">
        <f>Timber!J73</f>
        <v>0</v>
      </c>
      <c r="G64" s="68">
        <f>Textiles!J73</f>
        <v>0</v>
      </c>
      <c r="H64" s="147">
        <f>Nappies!J73</f>
        <v>0</v>
      </c>
      <c r="I64" s="134">
        <f>Sludge!J73</f>
        <v>0</v>
      </c>
      <c r="J64" s="152">
        <f t="shared" si="1"/>
        <v>0</v>
      </c>
      <c r="K64" s="113"/>
      <c r="L64" s="169">
        <f t="shared" si="2"/>
        <v>0</v>
      </c>
    </row>
    <row r="65" spans="2:12" ht="13.5" thickBot="1">
      <c r="B65" s="142">
        <f t="shared" si="0"/>
        <v>2006</v>
      </c>
      <c r="C65" s="140">
        <f>Food!J74</f>
        <v>0</v>
      </c>
      <c r="D65" s="68">
        <f>Garden!J74</f>
        <v>0</v>
      </c>
      <c r="E65" s="68">
        <f>Paper!J74</f>
        <v>0</v>
      </c>
      <c r="F65" s="68">
        <f>Timber!J74</f>
        <v>0</v>
      </c>
      <c r="G65" s="68">
        <f>Textiles!J74</f>
        <v>0</v>
      </c>
      <c r="H65" s="147">
        <f>Nappies!J74</f>
        <v>0</v>
      </c>
      <c r="I65" s="134">
        <f>Sludge!J74</f>
        <v>0</v>
      </c>
      <c r="J65" s="152">
        <f t="shared" si="1"/>
        <v>0</v>
      </c>
      <c r="K65" s="113"/>
      <c r="L65" s="169">
        <f t="shared" si="2"/>
        <v>0</v>
      </c>
    </row>
    <row r="66" spans="2:12" ht="13.5" thickBot="1">
      <c r="B66" s="142">
        <f t="shared" si="0"/>
        <v>2007</v>
      </c>
      <c r="C66" s="140">
        <f>Food!J75</f>
        <v>0</v>
      </c>
      <c r="D66" s="68">
        <f>Garden!J75</f>
        <v>0</v>
      </c>
      <c r="E66" s="68">
        <f>Paper!J75</f>
        <v>0</v>
      </c>
      <c r="F66" s="68">
        <f>Timber!J75</f>
        <v>0</v>
      </c>
      <c r="G66" s="68">
        <f>Textiles!J75</f>
        <v>0</v>
      </c>
      <c r="H66" s="147">
        <f>Nappies!J75</f>
        <v>0</v>
      </c>
      <c r="I66" s="134">
        <f>Sludge!J75</f>
        <v>0</v>
      </c>
      <c r="J66" s="152">
        <f t="shared" si="1"/>
        <v>0</v>
      </c>
      <c r="K66" s="113"/>
      <c r="L66" s="169">
        <f t="shared" si="2"/>
        <v>0</v>
      </c>
    </row>
    <row r="67" spans="2:12" ht="13.5" thickBot="1">
      <c r="B67" s="142">
        <f t="shared" si="0"/>
        <v>2008</v>
      </c>
      <c r="C67" s="140">
        <f>Food!J76</f>
        <v>0</v>
      </c>
      <c r="D67" s="68">
        <f>Garden!J76</f>
        <v>0</v>
      </c>
      <c r="E67" s="68">
        <f>Paper!J76</f>
        <v>0</v>
      </c>
      <c r="F67" s="68">
        <f>Timber!J76</f>
        <v>0</v>
      </c>
      <c r="G67" s="68">
        <f>Textiles!J76</f>
        <v>0</v>
      </c>
      <c r="H67" s="147">
        <f>Nappies!J76</f>
        <v>0</v>
      </c>
      <c r="I67" s="134">
        <f>Sludge!J76</f>
        <v>0</v>
      </c>
      <c r="J67" s="152">
        <f t="shared" si="1"/>
        <v>0</v>
      </c>
      <c r="K67" s="113"/>
      <c r="L67" s="169">
        <f t="shared" si="2"/>
        <v>0</v>
      </c>
    </row>
    <row r="68" spans="2:12" ht="13.5" thickBot="1">
      <c r="B68" s="142">
        <f t="shared" si="0"/>
        <v>2009</v>
      </c>
      <c r="C68" s="140">
        <f>Food!J77</f>
        <v>0</v>
      </c>
      <c r="D68" s="68">
        <f>Garden!J77</f>
        <v>0</v>
      </c>
      <c r="E68" s="68">
        <f>Paper!J77</f>
        <v>0</v>
      </c>
      <c r="F68" s="68">
        <f>Timber!J77</f>
        <v>0</v>
      </c>
      <c r="G68" s="68">
        <f>Textiles!J77</f>
        <v>0</v>
      </c>
      <c r="H68" s="147">
        <f>Nappies!J77</f>
        <v>0</v>
      </c>
      <c r="I68" s="134">
        <f>Sludge!J77</f>
        <v>0</v>
      </c>
      <c r="J68" s="152">
        <f t="shared" si="1"/>
        <v>0</v>
      </c>
      <c r="K68" s="113"/>
      <c r="L68" s="169">
        <f t="shared" si="2"/>
        <v>0</v>
      </c>
    </row>
    <row r="69" spans="2:12" ht="13.5" thickBot="1">
      <c r="B69" s="142">
        <f t="shared" si="0"/>
        <v>2010</v>
      </c>
      <c r="C69" s="140">
        <f>Food!J78</f>
        <v>0</v>
      </c>
      <c r="D69" s="68">
        <f>Garden!J78</f>
        <v>0</v>
      </c>
      <c r="E69" s="68">
        <f>Paper!J78</f>
        <v>0</v>
      </c>
      <c r="F69" s="68">
        <f>Timber!J78</f>
        <v>0</v>
      </c>
      <c r="G69" s="68">
        <f>Textiles!J78</f>
        <v>0</v>
      </c>
      <c r="H69" s="147">
        <f>Nappies!J78</f>
        <v>0</v>
      </c>
      <c r="I69" s="134">
        <f>Sludge!J78</f>
        <v>0</v>
      </c>
      <c r="J69" s="152">
        <f t="shared" si="1"/>
        <v>0</v>
      </c>
      <c r="K69" s="113"/>
      <c r="L69" s="169">
        <f t="shared" si="2"/>
        <v>0</v>
      </c>
    </row>
    <row r="70" spans="2:12" ht="13.5" thickBot="1">
      <c r="B70" s="142">
        <f t="shared" si="0"/>
        <v>2011</v>
      </c>
      <c r="C70" s="140">
        <f>Food!J79</f>
        <v>0</v>
      </c>
      <c r="D70" s="68">
        <f>Garden!J79</f>
        <v>0</v>
      </c>
      <c r="E70" s="68">
        <f>Paper!J79</f>
        <v>0</v>
      </c>
      <c r="F70" s="68">
        <f>Timber!J79</f>
        <v>0</v>
      </c>
      <c r="G70" s="68">
        <f>Textiles!J79</f>
        <v>0</v>
      </c>
      <c r="H70" s="147">
        <f>Nappies!J79</f>
        <v>0</v>
      </c>
      <c r="I70" s="134">
        <f>Sludge!J79</f>
        <v>0</v>
      </c>
      <c r="J70" s="152">
        <f t="shared" si="1"/>
        <v>0</v>
      </c>
      <c r="K70" s="113"/>
      <c r="L70" s="169">
        <f t="shared" si="2"/>
        <v>0</v>
      </c>
    </row>
    <row r="71" spans="2:12" ht="13.5" thickBot="1">
      <c r="B71" s="142">
        <f t="shared" si="0"/>
        <v>2012</v>
      </c>
      <c r="C71" s="140">
        <f>Food!J80</f>
        <v>0</v>
      </c>
      <c r="D71" s="68">
        <f>Garden!J80</f>
        <v>0</v>
      </c>
      <c r="E71" s="68">
        <f>Paper!J80</f>
        <v>0</v>
      </c>
      <c r="F71" s="68">
        <f>Timber!J80</f>
        <v>0</v>
      </c>
      <c r="G71" s="68">
        <f>Textiles!J80</f>
        <v>0</v>
      </c>
      <c r="H71" s="147">
        <f>Nappies!J80</f>
        <v>0</v>
      </c>
      <c r="I71" s="134">
        <f>Sludge!J80</f>
        <v>0</v>
      </c>
      <c r="J71" s="152">
        <f t="shared" si="1"/>
        <v>0</v>
      </c>
      <c r="K71" s="113"/>
      <c r="L71" s="169">
        <f t="shared" si="2"/>
        <v>0</v>
      </c>
    </row>
    <row r="72" spans="2:12" ht="13.5" thickBot="1">
      <c r="B72" s="142">
        <f t="shared" si="0"/>
        <v>2013</v>
      </c>
      <c r="C72" s="140">
        <f>Food!J81</f>
        <v>0</v>
      </c>
      <c r="D72" s="68">
        <f>Garden!J81</f>
        <v>0</v>
      </c>
      <c r="E72" s="68">
        <f>Paper!J81</f>
        <v>0</v>
      </c>
      <c r="F72" s="68">
        <f>Timber!J81</f>
        <v>0</v>
      </c>
      <c r="G72" s="68">
        <f>Textiles!J81</f>
        <v>0</v>
      </c>
      <c r="H72" s="147">
        <f>Nappies!J81</f>
        <v>0</v>
      </c>
      <c r="I72" s="134">
        <f>Sludge!J81</f>
        <v>0</v>
      </c>
      <c r="J72" s="152">
        <f t="shared" si="1"/>
        <v>0</v>
      </c>
      <c r="K72" s="113"/>
      <c r="L72" s="169">
        <f t="shared" si="2"/>
        <v>0</v>
      </c>
    </row>
    <row r="73" spans="2:12" ht="13.5" thickBot="1">
      <c r="B73" s="142">
        <f t="shared" si="0"/>
        <v>2014</v>
      </c>
      <c r="C73" s="140">
        <f>Food!J82</f>
        <v>0</v>
      </c>
      <c r="D73" s="68">
        <f>Garden!J82</f>
        <v>0</v>
      </c>
      <c r="E73" s="68">
        <f>Paper!J82</f>
        <v>0</v>
      </c>
      <c r="F73" s="68">
        <f>Timber!J82</f>
        <v>0</v>
      </c>
      <c r="G73" s="68">
        <f>Textiles!J82</f>
        <v>0</v>
      </c>
      <c r="H73" s="147">
        <f>Nappies!J82</f>
        <v>0</v>
      </c>
      <c r="I73" s="134">
        <f>Sludge!J82</f>
        <v>0</v>
      </c>
      <c r="J73" s="152">
        <f t="shared" si="1"/>
        <v>0</v>
      </c>
      <c r="K73" s="113"/>
      <c r="L73" s="169">
        <f t="shared" si="2"/>
        <v>0</v>
      </c>
    </row>
    <row r="74" spans="2:12" ht="13.5" thickBot="1">
      <c r="B74" s="142">
        <f t="shared" ref="B74:B89" si="3">B73+1</f>
        <v>2015</v>
      </c>
      <c r="C74" s="140">
        <f>Food!J83</f>
        <v>0</v>
      </c>
      <c r="D74" s="68">
        <f>Garden!J83</f>
        <v>0</v>
      </c>
      <c r="E74" s="68">
        <f>Paper!J83</f>
        <v>0</v>
      </c>
      <c r="F74" s="68">
        <f>Timber!J83</f>
        <v>0</v>
      </c>
      <c r="G74" s="68">
        <f>Textiles!J83</f>
        <v>0</v>
      </c>
      <c r="H74" s="147">
        <f>Nappies!J83</f>
        <v>0</v>
      </c>
      <c r="I74" s="134">
        <f>Sludge!J83</f>
        <v>0</v>
      </c>
      <c r="J74" s="152">
        <f t="shared" ref="J74:J89" si="4">SUM(C74:I74)</f>
        <v>0</v>
      </c>
      <c r="K74" s="113"/>
      <c r="L74" s="169">
        <f t="shared" ref="L74:L89" si="5">J74</f>
        <v>0</v>
      </c>
    </row>
    <row r="75" spans="2:12" ht="13.5" thickBot="1">
      <c r="B75" s="142">
        <f t="shared" si="3"/>
        <v>2016</v>
      </c>
      <c r="C75" s="140">
        <f>Food!J84</f>
        <v>0</v>
      </c>
      <c r="D75" s="68">
        <f>Garden!J84</f>
        <v>0</v>
      </c>
      <c r="E75" s="68">
        <f>Paper!J84</f>
        <v>0</v>
      </c>
      <c r="F75" s="68">
        <f>Timber!J84</f>
        <v>0</v>
      </c>
      <c r="G75" s="68">
        <f>Textiles!J84</f>
        <v>0</v>
      </c>
      <c r="H75" s="147">
        <f>Nappies!J84</f>
        <v>0</v>
      </c>
      <c r="I75" s="134">
        <f>Sludge!J84</f>
        <v>0</v>
      </c>
      <c r="J75" s="152">
        <f t="shared" si="4"/>
        <v>0</v>
      </c>
      <c r="K75" s="113"/>
      <c r="L75" s="169">
        <f t="shared" si="5"/>
        <v>0</v>
      </c>
    </row>
    <row r="76" spans="2:12" ht="13.5" thickBot="1">
      <c r="B76" s="142">
        <f t="shared" si="3"/>
        <v>2017</v>
      </c>
      <c r="C76" s="140">
        <f>Food!J85</f>
        <v>0</v>
      </c>
      <c r="D76" s="68">
        <f>Garden!J85</f>
        <v>0</v>
      </c>
      <c r="E76" s="68">
        <f>Paper!J85</f>
        <v>0</v>
      </c>
      <c r="F76" s="68">
        <f>Timber!J85</f>
        <v>0</v>
      </c>
      <c r="G76" s="68">
        <f>Textiles!J85</f>
        <v>0</v>
      </c>
      <c r="H76" s="147">
        <f>Nappies!J85</f>
        <v>0</v>
      </c>
      <c r="I76" s="134">
        <f>Sludge!J85</f>
        <v>0</v>
      </c>
      <c r="J76" s="152">
        <f t="shared" si="4"/>
        <v>0</v>
      </c>
      <c r="K76" s="113"/>
      <c r="L76" s="169">
        <f t="shared" si="5"/>
        <v>0</v>
      </c>
    </row>
    <row r="77" spans="2:12" ht="13.5" thickBot="1">
      <c r="B77" s="142">
        <f t="shared" si="3"/>
        <v>2018</v>
      </c>
      <c r="C77" s="140">
        <f>Food!J86</f>
        <v>0</v>
      </c>
      <c r="D77" s="68">
        <f>Garden!J86</f>
        <v>0</v>
      </c>
      <c r="E77" s="68">
        <f>Paper!J86</f>
        <v>0</v>
      </c>
      <c r="F77" s="68">
        <f>Timber!J86</f>
        <v>0</v>
      </c>
      <c r="G77" s="68">
        <f>Textiles!J86</f>
        <v>0</v>
      </c>
      <c r="H77" s="147">
        <f>Nappies!J86</f>
        <v>0</v>
      </c>
      <c r="I77" s="134">
        <f>Sludge!J86</f>
        <v>0</v>
      </c>
      <c r="J77" s="152">
        <f t="shared" si="4"/>
        <v>0</v>
      </c>
      <c r="K77" s="113"/>
      <c r="L77" s="169">
        <f t="shared" si="5"/>
        <v>0</v>
      </c>
    </row>
    <row r="78" spans="2:12" ht="13.5" thickBot="1">
      <c r="B78" s="142">
        <f t="shared" si="3"/>
        <v>2019</v>
      </c>
      <c r="C78" s="140">
        <f>Food!J87</f>
        <v>0</v>
      </c>
      <c r="D78" s="68">
        <f>Garden!J87</f>
        <v>0</v>
      </c>
      <c r="E78" s="68">
        <f>Paper!J87</f>
        <v>0</v>
      </c>
      <c r="F78" s="68">
        <f>Timber!J87</f>
        <v>0</v>
      </c>
      <c r="G78" s="68">
        <f>Textiles!J87</f>
        <v>0</v>
      </c>
      <c r="H78" s="147">
        <f>Nappies!J87</f>
        <v>0</v>
      </c>
      <c r="I78" s="134">
        <f>Sludge!J87</f>
        <v>0</v>
      </c>
      <c r="J78" s="152">
        <f t="shared" si="4"/>
        <v>0</v>
      </c>
      <c r="K78" s="113"/>
      <c r="L78" s="169">
        <f t="shared" si="5"/>
        <v>0</v>
      </c>
    </row>
    <row r="79" spans="2:12" ht="13.5" thickBot="1">
      <c r="B79" s="142">
        <f t="shared" si="3"/>
        <v>2020</v>
      </c>
      <c r="C79" s="140">
        <f>Food!J88</f>
        <v>0</v>
      </c>
      <c r="D79" s="68">
        <f>Garden!J88</f>
        <v>0</v>
      </c>
      <c r="E79" s="68">
        <f>Paper!J88</f>
        <v>0</v>
      </c>
      <c r="F79" s="68">
        <f>Timber!J88</f>
        <v>0</v>
      </c>
      <c r="G79" s="68">
        <f>Textiles!J88</f>
        <v>0</v>
      </c>
      <c r="H79" s="147">
        <f>Nappies!J88</f>
        <v>0</v>
      </c>
      <c r="I79" s="134">
        <f>Sludge!J88</f>
        <v>0</v>
      </c>
      <c r="J79" s="152">
        <f t="shared" si="4"/>
        <v>0</v>
      </c>
      <c r="K79" s="113"/>
      <c r="L79" s="169">
        <f t="shared" si="5"/>
        <v>0</v>
      </c>
    </row>
    <row r="80" spans="2:12" ht="13.5" thickBot="1">
      <c r="B80" s="142">
        <f t="shared" si="3"/>
        <v>2021</v>
      </c>
      <c r="C80" s="140">
        <f>Food!J89</f>
        <v>0</v>
      </c>
      <c r="D80" s="68">
        <f>Garden!J89</f>
        <v>0</v>
      </c>
      <c r="E80" s="68">
        <f>Paper!J89</f>
        <v>0</v>
      </c>
      <c r="F80" s="68">
        <f>Timber!J89</f>
        <v>0</v>
      </c>
      <c r="G80" s="68">
        <f>Textiles!J89</f>
        <v>0</v>
      </c>
      <c r="H80" s="147">
        <f>Nappies!J89</f>
        <v>0</v>
      </c>
      <c r="I80" s="134">
        <f>Sludge!J89</f>
        <v>0</v>
      </c>
      <c r="J80" s="152">
        <f t="shared" si="4"/>
        <v>0</v>
      </c>
      <c r="K80" s="113"/>
      <c r="L80" s="169">
        <f t="shared" si="5"/>
        <v>0</v>
      </c>
    </row>
    <row r="81" spans="2:12" ht="13.5" thickBot="1">
      <c r="B81" s="142">
        <f t="shared" si="3"/>
        <v>2022</v>
      </c>
      <c r="C81" s="140">
        <f>Food!J90</f>
        <v>0</v>
      </c>
      <c r="D81" s="68">
        <f>Garden!J90</f>
        <v>0</v>
      </c>
      <c r="E81" s="68">
        <f>Paper!J90</f>
        <v>0</v>
      </c>
      <c r="F81" s="68">
        <f>Timber!J90</f>
        <v>0</v>
      </c>
      <c r="G81" s="68">
        <f>Textiles!J90</f>
        <v>0</v>
      </c>
      <c r="H81" s="147">
        <f>Nappies!J90</f>
        <v>0</v>
      </c>
      <c r="I81" s="134">
        <f>Sludge!J90</f>
        <v>0</v>
      </c>
      <c r="J81" s="152">
        <f t="shared" si="4"/>
        <v>0</v>
      </c>
      <c r="K81" s="113"/>
      <c r="L81" s="169">
        <f t="shared" si="5"/>
        <v>0</v>
      </c>
    </row>
    <row r="82" spans="2:12" ht="13.5" thickBot="1">
      <c r="B82" s="142">
        <f t="shared" si="3"/>
        <v>2023</v>
      </c>
      <c r="C82" s="140">
        <f>Food!J91</f>
        <v>0</v>
      </c>
      <c r="D82" s="68">
        <f>Garden!J91</f>
        <v>0</v>
      </c>
      <c r="E82" s="68">
        <f>Paper!J91</f>
        <v>0</v>
      </c>
      <c r="F82" s="68">
        <f>Timber!J91</f>
        <v>0</v>
      </c>
      <c r="G82" s="68">
        <f>Textiles!J91</f>
        <v>0</v>
      </c>
      <c r="H82" s="147">
        <f>Nappies!J91</f>
        <v>0</v>
      </c>
      <c r="I82" s="134">
        <f>Sludge!J91</f>
        <v>0</v>
      </c>
      <c r="J82" s="152">
        <f t="shared" si="4"/>
        <v>0</v>
      </c>
      <c r="K82" s="113"/>
      <c r="L82" s="169">
        <f t="shared" si="5"/>
        <v>0</v>
      </c>
    </row>
    <row r="83" spans="2:12" ht="13.5" thickBot="1">
      <c r="B83" s="142">
        <f t="shared" si="3"/>
        <v>2024</v>
      </c>
      <c r="C83" s="140">
        <f>Food!J92</f>
        <v>0</v>
      </c>
      <c r="D83" s="68">
        <f>Garden!J92</f>
        <v>0</v>
      </c>
      <c r="E83" s="68">
        <f>Paper!J92</f>
        <v>0</v>
      </c>
      <c r="F83" s="68">
        <f>Timber!J92</f>
        <v>0</v>
      </c>
      <c r="G83" s="68">
        <f>Textiles!J92</f>
        <v>0</v>
      </c>
      <c r="H83" s="147">
        <f>Nappies!J92</f>
        <v>0</v>
      </c>
      <c r="I83" s="134">
        <f>Sludge!J92</f>
        <v>0</v>
      </c>
      <c r="J83" s="152">
        <f t="shared" si="4"/>
        <v>0</v>
      </c>
      <c r="K83" s="113"/>
      <c r="L83" s="169">
        <f t="shared" si="5"/>
        <v>0</v>
      </c>
    </row>
    <row r="84" spans="2:12" ht="13.5" thickBot="1">
      <c r="B84" s="142">
        <f t="shared" si="3"/>
        <v>2025</v>
      </c>
      <c r="C84" s="140">
        <f>Food!J93</f>
        <v>0</v>
      </c>
      <c r="D84" s="68">
        <f>Garden!J93</f>
        <v>0</v>
      </c>
      <c r="E84" s="68">
        <f>Paper!J93</f>
        <v>0</v>
      </c>
      <c r="F84" s="68">
        <f>Timber!J93</f>
        <v>0</v>
      </c>
      <c r="G84" s="68">
        <f>Textiles!J93</f>
        <v>0</v>
      </c>
      <c r="H84" s="147">
        <f>Nappies!J93</f>
        <v>0</v>
      </c>
      <c r="I84" s="134">
        <f>Sludge!J93</f>
        <v>0</v>
      </c>
      <c r="J84" s="152">
        <f t="shared" si="4"/>
        <v>0</v>
      </c>
      <c r="K84" s="113"/>
      <c r="L84" s="169">
        <f t="shared" si="5"/>
        <v>0</v>
      </c>
    </row>
    <row r="85" spans="2:12" ht="13.5" thickBot="1">
      <c r="B85" s="142">
        <f t="shared" si="3"/>
        <v>2026</v>
      </c>
      <c r="C85" s="140">
        <f>Food!J94</f>
        <v>0</v>
      </c>
      <c r="D85" s="68">
        <f>Garden!J94</f>
        <v>0</v>
      </c>
      <c r="E85" s="68">
        <f>Paper!J94</f>
        <v>0</v>
      </c>
      <c r="F85" s="68">
        <f>Timber!J94</f>
        <v>0</v>
      </c>
      <c r="G85" s="68">
        <f>Textiles!J94</f>
        <v>0</v>
      </c>
      <c r="H85" s="147">
        <f>Nappies!J94</f>
        <v>0</v>
      </c>
      <c r="I85" s="134">
        <f>Sludge!J94</f>
        <v>0</v>
      </c>
      <c r="J85" s="152">
        <f t="shared" si="4"/>
        <v>0</v>
      </c>
      <c r="K85" s="113"/>
      <c r="L85" s="169">
        <f t="shared" si="5"/>
        <v>0</v>
      </c>
    </row>
    <row r="86" spans="2:12" ht="13.5" thickBot="1">
      <c r="B86" s="142">
        <f t="shared" si="3"/>
        <v>2027</v>
      </c>
      <c r="C86" s="140">
        <f>Food!J95</f>
        <v>0</v>
      </c>
      <c r="D86" s="68">
        <f>Garden!J95</f>
        <v>0</v>
      </c>
      <c r="E86" s="68">
        <f>Paper!J95</f>
        <v>0</v>
      </c>
      <c r="F86" s="68">
        <f>Timber!J95</f>
        <v>0</v>
      </c>
      <c r="G86" s="68">
        <f>Textiles!J95</f>
        <v>0</v>
      </c>
      <c r="H86" s="147">
        <f>Nappies!J95</f>
        <v>0</v>
      </c>
      <c r="I86" s="134">
        <f>Sludge!J95</f>
        <v>0</v>
      </c>
      <c r="J86" s="152">
        <f t="shared" si="4"/>
        <v>0</v>
      </c>
      <c r="K86" s="113"/>
      <c r="L86" s="169">
        <f t="shared" si="5"/>
        <v>0</v>
      </c>
    </row>
    <row r="87" spans="2:12" ht="13.5" thickBot="1">
      <c r="B87" s="142">
        <f t="shared" si="3"/>
        <v>2028</v>
      </c>
      <c r="C87" s="140">
        <f>Food!J96</f>
        <v>0</v>
      </c>
      <c r="D87" s="68">
        <f>Garden!J96</f>
        <v>0</v>
      </c>
      <c r="E87" s="68">
        <f>Paper!J96</f>
        <v>0</v>
      </c>
      <c r="F87" s="68">
        <f>Timber!J96</f>
        <v>0</v>
      </c>
      <c r="G87" s="68">
        <f>Textiles!J96</f>
        <v>0</v>
      </c>
      <c r="H87" s="147">
        <f>Nappies!J96</f>
        <v>0</v>
      </c>
      <c r="I87" s="134">
        <f>Sludge!J96</f>
        <v>0</v>
      </c>
      <c r="J87" s="152">
        <f t="shared" si="4"/>
        <v>0</v>
      </c>
      <c r="K87" s="113"/>
      <c r="L87" s="169">
        <f t="shared" si="5"/>
        <v>0</v>
      </c>
    </row>
    <row r="88" spans="2:12" ht="13.5" thickBot="1">
      <c r="B88" s="142">
        <f t="shared" si="3"/>
        <v>2029</v>
      </c>
      <c r="C88" s="140">
        <f>Food!J97</f>
        <v>0</v>
      </c>
      <c r="D88" s="68">
        <f>Garden!J97</f>
        <v>0</v>
      </c>
      <c r="E88" s="68">
        <f>Paper!J97</f>
        <v>0</v>
      </c>
      <c r="F88" s="68">
        <f>Timber!J97</f>
        <v>0</v>
      </c>
      <c r="G88" s="68">
        <f>Textiles!J97</f>
        <v>0</v>
      </c>
      <c r="H88" s="147">
        <f>Nappies!J97</f>
        <v>0</v>
      </c>
      <c r="I88" s="134">
        <f>Sludge!J97</f>
        <v>0</v>
      </c>
      <c r="J88" s="152">
        <f t="shared" si="4"/>
        <v>0</v>
      </c>
      <c r="K88" s="113"/>
      <c r="L88" s="169">
        <f t="shared" si="5"/>
        <v>0</v>
      </c>
    </row>
    <row r="89" spans="2:12" ht="13.5" thickBot="1">
      <c r="B89" s="143">
        <f t="shared" si="3"/>
        <v>2030</v>
      </c>
      <c r="C89" s="140">
        <f>Food!J98</f>
        <v>0</v>
      </c>
      <c r="D89" s="68">
        <f>Garden!J98</f>
        <v>0</v>
      </c>
      <c r="E89" s="68">
        <f>Paper!J98</f>
        <v>0</v>
      </c>
      <c r="F89" s="68">
        <f>Timber!J98</f>
        <v>0</v>
      </c>
      <c r="G89" s="68">
        <f>Textiles!J98</f>
        <v>0</v>
      </c>
      <c r="H89" s="147">
        <f>Nappies!J98</f>
        <v>0</v>
      </c>
      <c r="I89" s="134">
        <f>Sludge!J98</f>
        <v>0</v>
      </c>
      <c r="J89" s="152">
        <f t="shared" si="4"/>
        <v>0</v>
      </c>
      <c r="K89" s="113"/>
      <c r="L89" s="169">
        <f t="shared" si="5"/>
        <v>0</v>
      </c>
    </row>
    <row r="90" spans="2:12">
      <c r="K90" s="110"/>
    </row>
  </sheetData>
  <sheetProtection algorithmName="SHA-512" hashValue="Ql1S6wD8BoPvijvzMWh+HhElLpp7XizyXcFifAcl3ql25XXJqR/qsa3krlZXfHd/fCkOBz6pvnSnXw541+cO0w==" saltValue="4FCc5pnazXLJ4y5PyM+crw==" spinCount="100000" sheet="1" objects="1" scenarios="1"/>
  <mergeCells count="1">
    <mergeCell ref="C4:J4"/>
  </mergeCells>
  <phoneticPr fontId="12" type="noConversion"/>
  <dataValidations count="1">
    <dataValidation type="whole" allowBlank="1" showInputMessage="1" showErrorMessage="1" error="Please enter a year between 1900 and 2000" sqref="B9" xr:uid="{00000000-0002-0000-0600-000000000000}">
      <formula1>1900</formula1>
      <formula2>2000</formula2>
    </dataValidation>
  </dataValidations>
  <pageMargins left="0.75" right="0.75" top="1" bottom="1" header="0.5" footer="0.5"/>
  <pageSetup orientation="portrait"/>
  <headerFooter alignWithMargins="0"/>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2:L98"/>
  <sheetViews>
    <sheetView showGridLines="0" topLeftCell="A3" zoomScaleNormal="100" workbookViewId="0">
      <selection activeCell="I5" sqref="I5"/>
    </sheetView>
  </sheetViews>
  <sheetFormatPr defaultColWidth="11.42578125" defaultRowHeight="12.75"/>
  <cols>
    <col min="1" max="1" width="3.42578125" style="4" customWidth="1"/>
    <col min="2" max="2" width="5.42578125" style="4" customWidth="1"/>
    <col min="3" max="3" width="9" style="4" customWidth="1"/>
    <col min="4" max="4" width="10.140625" style="83" customWidth="1"/>
    <col min="5" max="5" width="13.5703125" style="4" customWidth="1"/>
    <col min="6" max="6" width="10.5703125" style="4" customWidth="1"/>
    <col min="7" max="7" width="12.140625" style="4" customWidth="1"/>
    <col min="8" max="8" width="14.42578125" style="4" customWidth="1"/>
    <col min="9" max="9" width="12" style="4" customWidth="1"/>
    <col min="10" max="10" width="10.42578125" style="4" customWidth="1"/>
    <col min="11" max="16384" width="11.42578125" style="4"/>
  </cols>
  <sheetData>
    <row r="2" spans="1:10" ht="15.75">
      <c r="B2" s="84" t="s">
        <v>71</v>
      </c>
      <c r="C2" s="85"/>
      <c r="D2" s="86"/>
      <c r="E2" s="87"/>
      <c r="F2" s="87"/>
      <c r="G2" s="87"/>
      <c r="H2" s="87"/>
      <c r="I2" s="87"/>
      <c r="J2" s="87"/>
    </row>
    <row r="3" spans="1:10" ht="16.5" thickBot="1">
      <c r="B3" s="22"/>
      <c r="C3" s="88"/>
      <c r="D3" s="106"/>
      <c r="E3" s="90"/>
      <c r="F3" s="90"/>
      <c r="G3" s="90"/>
      <c r="H3" s="90"/>
      <c r="I3" s="90"/>
      <c r="J3" s="90"/>
    </row>
    <row r="4" spans="1:10" ht="26.25" thickBot="1">
      <c r="B4" s="91"/>
      <c r="C4" s="92"/>
      <c r="D4" s="93"/>
      <c r="E4" s="77"/>
      <c r="F4" s="77"/>
      <c r="G4" s="77"/>
      <c r="H4" s="77"/>
      <c r="I4" s="59" t="s">
        <v>72</v>
      </c>
      <c r="J4" s="77"/>
    </row>
    <row r="5" spans="1:10">
      <c r="B5" s="91"/>
      <c r="C5" s="92"/>
      <c r="D5" s="52" t="s">
        <v>31</v>
      </c>
      <c r="E5" s="53"/>
      <c r="F5" s="53"/>
      <c r="G5" s="57"/>
      <c r="H5" s="64" t="s">
        <v>31</v>
      </c>
      <c r="I5" s="107">
        <f>+DOCfood</f>
        <v>0.15</v>
      </c>
      <c r="J5" s="77"/>
    </row>
    <row r="6" spans="1:10" ht="13.5" thickBot="1">
      <c r="B6" s="91"/>
      <c r="C6" s="92"/>
      <c r="D6" s="100" t="s">
        <v>33</v>
      </c>
      <c r="E6" s="101"/>
      <c r="F6" s="101"/>
      <c r="G6" s="102"/>
      <c r="H6" s="103" t="s">
        <v>33</v>
      </c>
      <c r="I6" s="154">
        <f>DOCf_food</f>
        <v>0.7</v>
      </c>
      <c r="J6" s="77"/>
    </row>
    <row r="7" spans="1:10">
      <c r="D7" s="52" t="s">
        <v>73</v>
      </c>
      <c r="E7" s="53"/>
      <c r="F7" s="97"/>
      <c r="G7" s="57"/>
      <c r="H7" s="64" t="s">
        <v>32</v>
      </c>
      <c r="I7" s="58">
        <f>k_food</f>
        <v>0.185</v>
      </c>
      <c r="J7" s="24"/>
    </row>
    <row r="8" spans="1:10" ht="15.75">
      <c r="D8" s="96" t="s">
        <v>74</v>
      </c>
      <c r="E8" s="97"/>
      <c r="F8" s="97"/>
      <c r="G8" s="98"/>
      <c r="H8" s="99" t="s">
        <v>75</v>
      </c>
      <c r="I8" s="104">
        <f>LN(2)/$I$7</f>
        <v>3.7467415165402449</v>
      </c>
      <c r="J8" s="24"/>
    </row>
    <row r="9" spans="1:10">
      <c r="D9" s="54" t="s">
        <v>76</v>
      </c>
      <c r="E9" s="55"/>
      <c r="F9" s="55"/>
      <c r="G9" s="56"/>
      <c r="H9" s="65" t="s">
        <v>77</v>
      </c>
      <c r="I9" s="25">
        <f>EXP(-$I$7)</f>
        <v>0.83110428385212565</v>
      </c>
      <c r="J9" s="24"/>
    </row>
    <row r="10" spans="1:10">
      <c r="D10" s="54" t="s">
        <v>78</v>
      </c>
      <c r="E10" s="55"/>
      <c r="F10" s="55"/>
      <c r="G10" s="56"/>
      <c r="H10" s="65" t="s">
        <v>79</v>
      </c>
      <c r="I10" s="25">
        <f>ProcessStartMonth</f>
        <v>13</v>
      </c>
      <c r="J10" s="24"/>
    </row>
    <row r="11" spans="1:10" ht="13.5" thickBot="1">
      <c r="D11" s="78" t="s">
        <v>80</v>
      </c>
      <c r="E11" s="79"/>
      <c r="F11" s="79"/>
      <c r="G11" s="80"/>
      <c r="H11" s="81" t="s">
        <v>81</v>
      </c>
      <c r="I11" s="82">
        <f>EXP(-$I$7*((13-I10)/12))</f>
        <v>1</v>
      </c>
      <c r="J11" s="24"/>
    </row>
    <row r="12" spans="1:10" ht="13.5" thickBot="1">
      <c r="C12" s="26"/>
      <c r="D12" s="60" t="s">
        <v>82</v>
      </c>
      <c r="E12" s="61"/>
      <c r="F12" s="61"/>
      <c r="G12" s="62"/>
      <c r="H12" s="66" t="s">
        <v>67</v>
      </c>
      <c r="I12" s="63">
        <f>MethaneFraction</f>
        <v>0.5</v>
      </c>
      <c r="J12" s="24"/>
    </row>
    <row r="13" spans="1:10" ht="13.5" thickBot="1">
      <c r="E13" s="24"/>
      <c r="F13" s="24"/>
      <c r="G13" s="24"/>
      <c r="H13" s="24"/>
      <c r="I13" s="24"/>
      <c r="J13" s="24"/>
    </row>
    <row r="14" spans="1:10" ht="63.75">
      <c r="B14" s="27" t="s">
        <v>50</v>
      </c>
      <c r="C14" s="28" t="s">
        <v>83</v>
      </c>
      <c r="D14" s="29" t="s">
        <v>41</v>
      </c>
      <c r="E14" s="30" t="s">
        <v>84</v>
      </c>
      <c r="F14" s="30" t="s">
        <v>85</v>
      </c>
      <c r="G14" s="30" t="s">
        <v>86</v>
      </c>
      <c r="H14" s="30" t="s">
        <v>87</v>
      </c>
      <c r="I14" s="30" t="s">
        <v>88</v>
      </c>
      <c r="J14" s="95" t="s">
        <v>89</v>
      </c>
    </row>
    <row r="15" spans="1:10" ht="22.5">
      <c r="A15" s="94"/>
      <c r="B15" s="47"/>
      <c r="C15" s="48" t="s">
        <v>90</v>
      </c>
      <c r="D15" s="49" t="s">
        <v>41</v>
      </c>
      <c r="E15" s="50" t="s">
        <v>91</v>
      </c>
      <c r="F15" s="50" t="s">
        <v>92</v>
      </c>
      <c r="G15" s="50" t="s">
        <v>93</v>
      </c>
      <c r="H15" s="50" t="s">
        <v>94</v>
      </c>
      <c r="I15" s="50" t="s">
        <v>95</v>
      </c>
      <c r="J15" s="51" t="s">
        <v>96</v>
      </c>
    </row>
    <row r="16" spans="1:10" ht="13.5" thickBot="1">
      <c r="B16" s="6"/>
      <c r="C16" s="7" t="s">
        <v>56</v>
      </c>
      <c r="D16" s="31" t="s">
        <v>97</v>
      </c>
      <c r="E16" s="7" t="s">
        <v>56</v>
      </c>
      <c r="F16" s="7" t="s">
        <v>56</v>
      </c>
      <c r="G16" s="7" t="s">
        <v>56</v>
      </c>
      <c r="H16" s="7" t="s">
        <v>56</v>
      </c>
      <c r="I16" s="7" t="s">
        <v>56</v>
      </c>
      <c r="J16" s="7" t="s">
        <v>56</v>
      </c>
    </row>
    <row r="17" spans="2:12" ht="13.5" thickBot="1">
      <c r="B17" s="8"/>
      <c r="C17" s="32"/>
      <c r="D17" s="33"/>
      <c r="E17" s="69"/>
      <c r="F17" s="34"/>
      <c r="G17" s="34"/>
      <c r="H17" s="34"/>
      <c r="I17" s="34"/>
      <c r="J17" s="35"/>
    </row>
    <row r="18" spans="2:12" ht="13.5" thickBot="1">
      <c r="B18" s="41">
        <f>Q_class_deposited!B7</f>
        <v>1950</v>
      </c>
      <c r="C18" s="44">
        <f>Q_class_deposited!C7</f>
        <v>0</v>
      </c>
      <c r="D18" s="161">
        <f t="shared" ref="D18:D49" si="0">MCF</f>
        <v>1</v>
      </c>
      <c r="E18" s="68">
        <f t="shared" ref="E18:E49" si="1">C18*DOCfood*DOCf_food*D18</f>
        <v>0</v>
      </c>
      <c r="F18" s="36">
        <f>E18*$I$11</f>
        <v>0</v>
      </c>
      <c r="G18" s="36">
        <f>E18*(1-$I$11)</f>
        <v>0</v>
      </c>
      <c r="H18" s="36">
        <f>F18+H17*$I$9</f>
        <v>0</v>
      </c>
      <c r="I18" s="165">
        <f>H17*(1-$I$9)+G18</f>
        <v>0</v>
      </c>
      <c r="J18" s="164">
        <f t="shared" ref="J18:J49" si="2">I18*MethaneFraction*MassRatio</f>
        <v>0</v>
      </c>
    </row>
    <row r="19" spans="2:12" ht="13.5" thickBot="1">
      <c r="B19" s="42">
        <f>Q_class_deposited!B8</f>
        <v>1951</v>
      </c>
      <c r="C19" s="45">
        <f>Q_class_deposited!C8</f>
        <v>0</v>
      </c>
      <c r="D19" s="161">
        <f t="shared" si="0"/>
        <v>1</v>
      </c>
      <c r="E19" s="68">
        <f t="shared" si="1"/>
        <v>0</v>
      </c>
      <c r="F19" s="37">
        <f t="shared" ref="F19:F81" si="3">E19*$I$11</f>
        <v>0</v>
      </c>
      <c r="G19" s="37">
        <f t="shared" ref="G19:G82" si="4">E19*(1-$I$11)</f>
        <v>0</v>
      </c>
      <c r="H19" s="37">
        <f t="shared" ref="H19:H82" si="5">F19+H18*$I$9</f>
        <v>0</v>
      </c>
      <c r="I19" s="166">
        <f t="shared" ref="I19:I82" si="6">H18*(1-$I$9)+G19</f>
        <v>0</v>
      </c>
      <c r="J19" s="164">
        <f t="shared" si="2"/>
        <v>0</v>
      </c>
      <c r="L19" s="24"/>
    </row>
    <row r="20" spans="2:12" ht="13.5" thickBot="1">
      <c r="B20" s="42">
        <f>Q_class_deposited!B9</f>
        <v>1952</v>
      </c>
      <c r="C20" s="45">
        <f>Q_class_deposited!C9</f>
        <v>0</v>
      </c>
      <c r="D20" s="161">
        <f t="shared" si="0"/>
        <v>1</v>
      </c>
      <c r="E20" s="68">
        <f t="shared" si="1"/>
        <v>0</v>
      </c>
      <c r="F20" s="37">
        <f t="shared" si="3"/>
        <v>0</v>
      </c>
      <c r="G20" s="37">
        <f t="shared" si="4"/>
        <v>0</v>
      </c>
      <c r="H20" s="37">
        <f t="shared" si="5"/>
        <v>0</v>
      </c>
      <c r="I20" s="166">
        <f t="shared" si="6"/>
        <v>0</v>
      </c>
      <c r="J20" s="164">
        <f t="shared" si="2"/>
        <v>0</v>
      </c>
    </row>
    <row r="21" spans="2:12" ht="13.5" thickBot="1">
      <c r="B21" s="42">
        <f>Q_class_deposited!B10</f>
        <v>1953</v>
      </c>
      <c r="C21" s="45">
        <f>Q_class_deposited!C10</f>
        <v>0</v>
      </c>
      <c r="D21" s="161">
        <f t="shared" si="0"/>
        <v>1</v>
      </c>
      <c r="E21" s="68">
        <f t="shared" si="1"/>
        <v>0</v>
      </c>
      <c r="F21" s="37">
        <f t="shared" si="3"/>
        <v>0</v>
      </c>
      <c r="G21" s="37">
        <f t="shared" si="4"/>
        <v>0</v>
      </c>
      <c r="H21" s="37">
        <f t="shared" si="5"/>
        <v>0</v>
      </c>
      <c r="I21" s="166">
        <f t="shared" si="6"/>
        <v>0</v>
      </c>
      <c r="J21" s="164">
        <f t="shared" si="2"/>
        <v>0</v>
      </c>
    </row>
    <row r="22" spans="2:12" ht="13.5" thickBot="1">
      <c r="B22" s="42">
        <f>Q_class_deposited!B11</f>
        <v>1954</v>
      </c>
      <c r="C22" s="45">
        <f>Q_class_deposited!C11</f>
        <v>0</v>
      </c>
      <c r="D22" s="161">
        <f t="shared" si="0"/>
        <v>1</v>
      </c>
      <c r="E22" s="68">
        <f t="shared" si="1"/>
        <v>0</v>
      </c>
      <c r="F22" s="37">
        <f t="shared" si="3"/>
        <v>0</v>
      </c>
      <c r="G22" s="37">
        <f t="shared" si="4"/>
        <v>0</v>
      </c>
      <c r="H22" s="37">
        <f t="shared" si="5"/>
        <v>0</v>
      </c>
      <c r="I22" s="166">
        <f t="shared" si="6"/>
        <v>0</v>
      </c>
      <c r="J22" s="164">
        <f t="shared" si="2"/>
        <v>0</v>
      </c>
    </row>
    <row r="23" spans="2:12" ht="13.5" thickBot="1">
      <c r="B23" s="42">
        <f>Q_class_deposited!B12</f>
        <v>1955</v>
      </c>
      <c r="C23" s="45">
        <f>Q_class_deposited!C12</f>
        <v>0</v>
      </c>
      <c r="D23" s="161">
        <f t="shared" si="0"/>
        <v>1</v>
      </c>
      <c r="E23" s="68">
        <f t="shared" si="1"/>
        <v>0</v>
      </c>
      <c r="F23" s="37">
        <f t="shared" si="3"/>
        <v>0</v>
      </c>
      <c r="G23" s="37">
        <f t="shared" si="4"/>
        <v>0</v>
      </c>
      <c r="H23" s="37">
        <f t="shared" si="5"/>
        <v>0</v>
      </c>
      <c r="I23" s="166">
        <f t="shared" si="6"/>
        <v>0</v>
      </c>
      <c r="J23" s="164">
        <f t="shared" si="2"/>
        <v>0</v>
      </c>
    </row>
    <row r="24" spans="2:12" ht="13.5" thickBot="1">
      <c r="B24" s="42">
        <f>Q_class_deposited!B13</f>
        <v>1956</v>
      </c>
      <c r="C24" s="45">
        <f>Q_class_deposited!C13</f>
        <v>0</v>
      </c>
      <c r="D24" s="161">
        <f t="shared" si="0"/>
        <v>1</v>
      </c>
      <c r="E24" s="68">
        <f t="shared" si="1"/>
        <v>0</v>
      </c>
      <c r="F24" s="37">
        <f t="shared" si="3"/>
        <v>0</v>
      </c>
      <c r="G24" s="37">
        <f t="shared" si="4"/>
        <v>0</v>
      </c>
      <c r="H24" s="37">
        <f t="shared" si="5"/>
        <v>0</v>
      </c>
      <c r="I24" s="166">
        <f t="shared" si="6"/>
        <v>0</v>
      </c>
      <c r="J24" s="164">
        <f t="shared" si="2"/>
        <v>0</v>
      </c>
    </row>
    <row r="25" spans="2:12" ht="13.5" thickBot="1">
      <c r="B25" s="42">
        <f>Q_class_deposited!B14</f>
        <v>1957</v>
      </c>
      <c r="C25" s="45">
        <f>Q_class_deposited!C14</f>
        <v>0</v>
      </c>
      <c r="D25" s="161">
        <f t="shared" si="0"/>
        <v>1</v>
      </c>
      <c r="E25" s="68">
        <f t="shared" si="1"/>
        <v>0</v>
      </c>
      <c r="F25" s="37">
        <f t="shared" si="3"/>
        <v>0</v>
      </c>
      <c r="G25" s="37">
        <f t="shared" si="4"/>
        <v>0</v>
      </c>
      <c r="H25" s="37">
        <f t="shared" si="5"/>
        <v>0</v>
      </c>
      <c r="I25" s="166">
        <f t="shared" si="6"/>
        <v>0</v>
      </c>
      <c r="J25" s="164">
        <f t="shared" si="2"/>
        <v>0</v>
      </c>
    </row>
    <row r="26" spans="2:12" ht="13.5" thickBot="1">
      <c r="B26" s="42">
        <f>Q_class_deposited!B15</f>
        <v>1958</v>
      </c>
      <c r="C26" s="45">
        <f>Q_class_deposited!C15</f>
        <v>0</v>
      </c>
      <c r="D26" s="161">
        <f t="shared" si="0"/>
        <v>1</v>
      </c>
      <c r="E26" s="68">
        <f t="shared" si="1"/>
        <v>0</v>
      </c>
      <c r="F26" s="37">
        <f t="shared" si="3"/>
        <v>0</v>
      </c>
      <c r="G26" s="37">
        <f t="shared" si="4"/>
        <v>0</v>
      </c>
      <c r="H26" s="37">
        <f t="shared" si="5"/>
        <v>0</v>
      </c>
      <c r="I26" s="166">
        <f t="shared" si="6"/>
        <v>0</v>
      </c>
      <c r="J26" s="164">
        <f t="shared" si="2"/>
        <v>0</v>
      </c>
    </row>
    <row r="27" spans="2:12" ht="13.5" thickBot="1">
      <c r="B27" s="42">
        <f>Q_class_deposited!B16</f>
        <v>1959</v>
      </c>
      <c r="C27" s="45">
        <f>Q_class_deposited!C16</f>
        <v>0</v>
      </c>
      <c r="D27" s="161">
        <f t="shared" si="0"/>
        <v>1</v>
      </c>
      <c r="E27" s="68">
        <f t="shared" si="1"/>
        <v>0</v>
      </c>
      <c r="F27" s="37">
        <f t="shared" si="3"/>
        <v>0</v>
      </c>
      <c r="G27" s="37">
        <f t="shared" si="4"/>
        <v>0</v>
      </c>
      <c r="H27" s="37">
        <f t="shared" si="5"/>
        <v>0</v>
      </c>
      <c r="I27" s="166">
        <f t="shared" si="6"/>
        <v>0</v>
      </c>
      <c r="J27" s="164">
        <f t="shared" si="2"/>
        <v>0</v>
      </c>
    </row>
    <row r="28" spans="2:12" ht="13.5" thickBot="1">
      <c r="B28" s="42">
        <f>Q_class_deposited!B17</f>
        <v>1960</v>
      </c>
      <c r="C28" s="45">
        <f>Q_class_deposited!C17</f>
        <v>0</v>
      </c>
      <c r="D28" s="161">
        <f t="shared" si="0"/>
        <v>1</v>
      </c>
      <c r="E28" s="68">
        <f t="shared" si="1"/>
        <v>0</v>
      </c>
      <c r="F28" s="37">
        <f t="shared" si="3"/>
        <v>0</v>
      </c>
      <c r="G28" s="37">
        <f t="shared" si="4"/>
        <v>0</v>
      </c>
      <c r="H28" s="37">
        <f t="shared" si="5"/>
        <v>0</v>
      </c>
      <c r="I28" s="166">
        <f t="shared" si="6"/>
        <v>0</v>
      </c>
      <c r="J28" s="164">
        <f t="shared" si="2"/>
        <v>0</v>
      </c>
    </row>
    <row r="29" spans="2:12" ht="13.5" thickBot="1">
      <c r="B29" s="42">
        <f>Q_class_deposited!B18</f>
        <v>1961</v>
      </c>
      <c r="C29" s="45">
        <f>Q_class_deposited!C18</f>
        <v>0</v>
      </c>
      <c r="D29" s="161">
        <f t="shared" si="0"/>
        <v>1</v>
      </c>
      <c r="E29" s="68">
        <f t="shared" si="1"/>
        <v>0</v>
      </c>
      <c r="F29" s="37">
        <f t="shared" si="3"/>
        <v>0</v>
      </c>
      <c r="G29" s="37">
        <f t="shared" si="4"/>
        <v>0</v>
      </c>
      <c r="H29" s="37">
        <f t="shared" si="5"/>
        <v>0</v>
      </c>
      <c r="I29" s="166">
        <f t="shared" si="6"/>
        <v>0</v>
      </c>
      <c r="J29" s="164">
        <f t="shared" si="2"/>
        <v>0</v>
      </c>
    </row>
    <row r="30" spans="2:12" ht="13.5" thickBot="1">
      <c r="B30" s="42">
        <f>Q_class_deposited!B19</f>
        <v>1962</v>
      </c>
      <c r="C30" s="45">
        <f>Q_class_deposited!C19</f>
        <v>0</v>
      </c>
      <c r="D30" s="161">
        <f t="shared" si="0"/>
        <v>1</v>
      </c>
      <c r="E30" s="68">
        <f t="shared" si="1"/>
        <v>0</v>
      </c>
      <c r="F30" s="37">
        <f t="shared" si="3"/>
        <v>0</v>
      </c>
      <c r="G30" s="37">
        <f t="shared" si="4"/>
        <v>0</v>
      </c>
      <c r="H30" s="37">
        <f t="shared" si="5"/>
        <v>0</v>
      </c>
      <c r="I30" s="166">
        <f t="shared" si="6"/>
        <v>0</v>
      </c>
      <c r="J30" s="164">
        <f t="shared" si="2"/>
        <v>0</v>
      </c>
    </row>
    <row r="31" spans="2:12" ht="13.5" thickBot="1">
      <c r="B31" s="42">
        <f>Q_class_deposited!B20</f>
        <v>1963</v>
      </c>
      <c r="C31" s="45">
        <f>Q_class_deposited!C20</f>
        <v>0</v>
      </c>
      <c r="D31" s="161">
        <f t="shared" si="0"/>
        <v>1</v>
      </c>
      <c r="E31" s="68">
        <f t="shared" si="1"/>
        <v>0</v>
      </c>
      <c r="F31" s="37">
        <f t="shared" si="3"/>
        <v>0</v>
      </c>
      <c r="G31" s="37">
        <f t="shared" si="4"/>
        <v>0</v>
      </c>
      <c r="H31" s="37">
        <f t="shared" si="5"/>
        <v>0</v>
      </c>
      <c r="I31" s="166">
        <f t="shared" si="6"/>
        <v>0</v>
      </c>
      <c r="J31" s="164">
        <f t="shared" si="2"/>
        <v>0</v>
      </c>
    </row>
    <row r="32" spans="2:12" ht="13.5" thickBot="1">
      <c r="B32" s="42">
        <f>Q_class_deposited!B21</f>
        <v>1964</v>
      </c>
      <c r="C32" s="45">
        <f>Q_class_deposited!C21</f>
        <v>0</v>
      </c>
      <c r="D32" s="161">
        <f t="shared" si="0"/>
        <v>1</v>
      </c>
      <c r="E32" s="68">
        <f t="shared" si="1"/>
        <v>0</v>
      </c>
      <c r="F32" s="37">
        <f t="shared" si="3"/>
        <v>0</v>
      </c>
      <c r="G32" s="37">
        <f t="shared" si="4"/>
        <v>0</v>
      </c>
      <c r="H32" s="37">
        <f t="shared" si="5"/>
        <v>0</v>
      </c>
      <c r="I32" s="166">
        <f t="shared" si="6"/>
        <v>0</v>
      </c>
      <c r="J32" s="164">
        <f t="shared" si="2"/>
        <v>0</v>
      </c>
    </row>
    <row r="33" spans="2:10" ht="13.5" thickBot="1">
      <c r="B33" s="42">
        <f>Q_class_deposited!B22</f>
        <v>1965</v>
      </c>
      <c r="C33" s="45">
        <f>Q_class_deposited!C22</f>
        <v>0</v>
      </c>
      <c r="D33" s="161">
        <f t="shared" si="0"/>
        <v>1</v>
      </c>
      <c r="E33" s="68">
        <f t="shared" si="1"/>
        <v>0</v>
      </c>
      <c r="F33" s="37">
        <f t="shared" si="3"/>
        <v>0</v>
      </c>
      <c r="G33" s="37">
        <f t="shared" si="4"/>
        <v>0</v>
      </c>
      <c r="H33" s="37">
        <f t="shared" si="5"/>
        <v>0</v>
      </c>
      <c r="I33" s="166">
        <f t="shared" si="6"/>
        <v>0</v>
      </c>
      <c r="J33" s="164">
        <f t="shared" si="2"/>
        <v>0</v>
      </c>
    </row>
    <row r="34" spans="2:10" ht="13.5" thickBot="1">
      <c r="B34" s="42">
        <f>Q_class_deposited!B23</f>
        <v>1966</v>
      </c>
      <c r="C34" s="45">
        <f>Q_class_deposited!C23</f>
        <v>0</v>
      </c>
      <c r="D34" s="161">
        <f t="shared" si="0"/>
        <v>1</v>
      </c>
      <c r="E34" s="68">
        <f t="shared" si="1"/>
        <v>0</v>
      </c>
      <c r="F34" s="37">
        <f t="shared" si="3"/>
        <v>0</v>
      </c>
      <c r="G34" s="37">
        <f t="shared" si="4"/>
        <v>0</v>
      </c>
      <c r="H34" s="37">
        <f t="shared" si="5"/>
        <v>0</v>
      </c>
      <c r="I34" s="166">
        <f t="shared" si="6"/>
        <v>0</v>
      </c>
      <c r="J34" s="164">
        <f t="shared" si="2"/>
        <v>0</v>
      </c>
    </row>
    <row r="35" spans="2:10" ht="13.5" thickBot="1">
      <c r="B35" s="42">
        <f>Q_class_deposited!B24</f>
        <v>1967</v>
      </c>
      <c r="C35" s="45">
        <f>Q_class_deposited!C24</f>
        <v>0</v>
      </c>
      <c r="D35" s="161">
        <f t="shared" si="0"/>
        <v>1</v>
      </c>
      <c r="E35" s="68">
        <f t="shared" si="1"/>
        <v>0</v>
      </c>
      <c r="F35" s="37">
        <f t="shared" si="3"/>
        <v>0</v>
      </c>
      <c r="G35" s="37">
        <f t="shared" si="4"/>
        <v>0</v>
      </c>
      <c r="H35" s="37">
        <f t="shared" si="5"/>
        <v>0</v>
      </c>
      <c r="I35" s="166">
        <f t="shared" si="6"/>
        <v>0</v>
      </c>
      <c r="J35" s="164">
        <f t="shared" si="2"/>
        <v>0</v>
      </c>
    </row>
    <row r="36" spans="2:10" ht="13.5" thickBot="1">
      <c r="B36" s="42">
        <f>Q_class_deposited!B25</f>
        <v>1968</v>
      </c>
      <c r="C36" s="45">
        <f>Q_class_deposited!C25</f>
        <v>0</v>
      </c>
      <c r="D36" s="161">
        <f t="shared" si="0"/>
        <v>1</v>
      </c>
      <c r="E36" s="68">
        <f t="shared" si="1"/>
        <v>0</v>
      </c>
      <c r="F36" s="37">
        <f t="shared" si="3"/>
        <v>0</v>
      </c>
      <c r="G36" s="37">
        <f t="shared" si="4"/>
        <v>0</v>
      </c>
      <c r="H36" s="37">
        <f t="shared" si="5"/>
        <v>0</v>
      </c>
      <c r="I36" s="166">
        <f t="shared" si="6"/>
        <v>0</v>
      </c>
      <c r="J36" s="164">
        <f t="shared" si="2"/>
        <v>0</v>
      </c>
    </row>
    <row r="37" spans="2:10" ht="13.5" thickBot="1">
      <c r="B37" s="42">
        <f>Q_class_deposited!B26</f>
        <v>1969</v>
      </c>
      <c r="C37" s="45">
        <f>Q_class_deposited!C26</f>
        <v>0</v>
      </c>
      <c r="D37" s="161">
        <f t="shared" si="0"/>
        <v>1</v>
      </c>
      <c r="E37" s="68">
        <f t="shared" si="1"/>
        <v>0</v>
      </c>
      <c r="F37" s="37">
        <f t="shared" si="3"/>
        <v>0</v>
      </c>
      <c r="G37" s="37">
        <f t="shared" si="4"/>
        <v>0</v>
      </c>
      <c r="H37" s="37">
        <f t="shared" si="5"/>
        <v>0</v>
      </c>
      <c r="I37" s="166">
        <f t="shared" si="6"/>
        <v>0</v>
      </c>
      <c r="J37" s="164">
        <f t="shared" si="2"/>
        <v>0</v>
      </c>
    </row>
    <row r="38" spans="2:10" ht="13.5" thickBot="1">
      <c r="B38" s="42">
        <f>Q_class_deposited!B27</f>
        <v>1970</v>
      </c>
      <c r="C38" s="45">
        <f>Q_class_deposited!C27</f>
        <v>0</v>
      </c>
      <c r="D38" s="161">
        <f t="shared" si="0"/>
        <v>1</v>
      </c>
      <c r="E38" s="68">
        <f t="shared" si="1"/>
        <v>0</v>
      </c>
      <c r="F38" s="37">
        <f t="shared" si="3"/>
        <v>0</v>
      </c>
      <c r="G38" s="37">
        <f t="shared" si="4"/>
        <v>0</v>
      </c>
      <c r="H38" s="37">
        <f t="shared" si="5"/>
        <v>0</v>
      </c>
      <c r="I38" s="166">
        <f t="shared" si="6"/>
        <v>0</v>
      </c>
      <c r="J38" s="164">
        <f t="shared" si="2"/>
        <v>0</v>
      </c>
    </row>
    <row r="39" spans="2:10" ht="13.5" thickBot="1">
      <c r="B39" s="42">
        <f>Q_class_deposited!B28</f>
        <v>1971</v>
      </c>
      <c r="C39" s="45">
        <f>Q_class_deposited!C28</f>
        <v>0</v>
      </c>
      <c r="D39" s="161">
        <f t="shared" si="0"/>
        <v>1</v>
      </c>
      <c r="E39" s="68">
        <f t="shared" si="1"/>
        <v>0</v>
      </c>
      <c r="F39" s="37">
        <f t="shared" si="3"/>
        <v>0</v>
      </c>
      <c r="G39" s="37">
        <f t="shared" si="4"/>
        <v>0</v>
      </c>
      <c r="H39" s="37">
        <f t="shared" si="5"/>
        <v>0</v>
      </c>
      <c r="I39" s="166">
        <f t="shared" si="6"/>
        <v>0</v>
      </c>
      <c r="J39" s="164">
        <f t="shared" si="2"/>
        <v>0</v>
      </c>
    </row>
    <row r="40" spans="2:10" ht="13.5" thickBot="1">
      <c r="B40" s="42">
        <f>Q_class_deposited!B29</f>
        <v>1972</v>
      </c>
      <c r="C40" s="45">
        <f>Q_class_deposited!C29</f>
        <v>0</v>
      </c>
      <c r="D40" s="161">
        <f t="shared" si="0"/>
        <v>1</v>
      </c>
      <c r="E40" s="68">
        <f t="shared" si="1"/>
        <v>0</v>
      </c>
      <c r="F40" s="37">
        <f t="shared" si="3"/>
        <v>0</v>
      </c>
      <c r="G40" s="37">
        <f t="shared" si="4"/>
        <v>0</v>
      </c>
      <c r="H40" s="37">
        <f t="shared" si="5"/>
        <v>0</v>
      </c>
      <c r="I40" s="166">
        <f t="shared" si="6"/>
        <v>0</v>
      </c>
      <c r="J40" s="164">
        <f t="shared" si="2"/>
        <v>0</v>
      </c>
    </row>
    <row r="41" spans="2:10" ht="13.5" thickBot="1">
      <c r="B41" s="42">
        <f>Q_class_deposited!B30</f>
        <v>1973</v>
      </c>
      <c r="C41" s="45">
        <f>Q_class_deposited!C30</f>
        <v>0</v>
      </c>
      <c r="D41" s="161">
        <f t="shared" si="0"/>
        <v>1</v>
      </c>
      <c r="E41" s="68">
        <f t="shared" si="1"/>
        <v>0</v>
      </c>
      <c r="F41" s="37">
        <f t="shared" si="3"/>
        <v>0</v>
      </c>
      <c r="G41" s="37">
        <f t="shared" si="4"/>
        <v>0</v>
      </c>
      <c r="H41" s="37">
        <f t="shared" si="5"/>
        <v>0</v>
      </c>
      <c r="I41" s="166">
        <f t="shared" si="6"/>
        <v>0</v>
      </c>
      <c r="J41" s="164">
        <f t="shared" si="2"/>
        <v>0</v>
      </c>
    </row>
    <row r="42" spans="2:10" ht="13.5" thickBot="1">
      <c r="B42" s="42">
        <f>Q_class_deposited!B31</f>
        <v>1974</v>
      </c>
      <c r="C42" s="45">
        <f>Q_class_deposited!C31</f>
        <v>0</v>
      </c>
      <c r="D42" s="161">
        <f t="shared" si="0"/>
        <v>1</v>
      </c>
      <c r="E42" s="68">
        <f t="shared" si="1"/>
        <v>0</v>
      </c>
      <c r="F42" s="37">
        <f t="shared" si="3"/>
        <v>0</v>
      </c>
      <c r="G42" s="37">
        <f t="shared" si="4"/>
        <v>0</v>
      </c>
      <c r="H42" s="37">
        <f t="shared" si="5"/>
        <v>0</v>
      </c>
      <c r="I42" s="166">
        <f t="shared" si="6"/>
        <v>0</v>
      </c>
      <c r="J42" s="164">
        <f t="shared" si="2"/>
        <v>0</v>
      </c>
    </row>
    <row r="43" spans="2:10" ht="13.5" thickBot="1">
      <c r="B43" s="42">
        <f>Q_class_deposited!B32</f>
        <v>1975</v>
      </c>
      <c r="C43" s="45">
        <f>Q_class_deposited!C32</f>
        <v>0</v>
      </c>
      <c r="D43" s="161">
        <f t="shared" si="0"/>
        <v>1</v>
      </c>
      <c r="E43" s="68">
        <f t="shared" si="1"/>
        <v>0</v>
      </c>
      <c r="F43" s="37">
        <f t="shared" si="3"/>
        <v>0</v>
      </c>
      <c r="G43" s="37">
        <f t="shared" si="4"/>
        <v>0</v>
      </c>
      <c r="H43" s="37">
        <f t="shared" si="5"/>
        <v>0</v>
      </c>
      <c r="I43" s="166">
        <f t="shared" si="6"/>
        <v>0</v>
      </c>
      <c r="J43" s="164">
        <f t="shared" si="2"/>
        <v>0</v>
      </c>
    </row>
    <row r="44" spans="2:10" ht="13.5" thickBot="1">
      <c r="B44" s="42">
        <f>Q_class_deposited!B33</f>
        <v>1976</v>
      </c>
      <c r="C44" s="45">
        <f>Q_class_deposited!C33</f>
        <v>0</v>
      </c>
      <c r="D44" s="161">
        <f t="shared" si="0"/>
        <v>1</v>
      </c>
      <c r="E44" s="68">
        <f t="shared" si="1"/>
        <v>0</v>
      </c>
      <c r="F44" s="37">
        <f t="shared" si="3"/>
        <v>0</v>
      </c>
      <c r="G44" s="37">
        <f t="shared" si="4"/>
        <v>0</v>
      </c>
      <c r="H44" s="37">
        <f t="shared" si="5"/>
        <v>0</v>
      </c>
      <c r="I44" s="166">
        <f t="shared" si="6"/>
        <v>0</v>
      </c>
      <c r="J44" s="164">
        <f t="shared" si="2"/>
        <v>0</v>
      </c>
    </row>
    <row r="45" spans="2:10" ht="13.5" thickBot="1">
      <c r="B45" s="42">
        <f>Q_class_deposited!B34</f>
        <v>1977</v>
      </c>
      <c r="C45" s="45">
        <f>Q_class_deposited!C34</f>
        <v>0</v>
      </c>
      <c r="D45" s="161">
        <f t="shared" si="0"/>
        <v>1</v>
      </c>
      <c r="E45" s="68">
        <f t="shared" si="1"/>
        <v>0</v>
      </c>
      <c r="F45" s="37">
        <f t="shared" si="3"/>
        <v>0</v>
      </c>
      <c r="G45" s="37">
        <f t="shared" si="4"/>
        <v>0</v>
      </c>
      <c r="H45" s="37">
        <f t="shared" si="5"/>
        <v>0</v>
      </c>
      <c r="I45" s="166">
        <f t="shared" si="6"/>
        <v>0</v>
      </c>
      <c r="J45" s="164">
        <f t="shared" si="2"/>
        <v>0</v>
      </c>
    </row>
    <row r="46" spans="2:10" ht="13.5" thickBot="1">
      <c r="B46" s="42">
        <f>Q_class_deposited!B35</f>
        <v>1978</v>
      </c>
      <c r="C46" s="45">
        <f>Q_class_deposited!C35</f>
        <v>0</v>
      </c>
      <c r="D46" s="161">
        <f t="shared" si="0"/>
        <v>1</v>
      </c>
      <c r="E46" s="68">
        <f t="shared" si="1"/>
        <v>0</v>
      </c>
      <c r="F46" s="37">
        <f t="shared" si="3"/>
        <v>0</v>
      </c>
      <c r="G46" s="37">
        <f t="shared" si="4"/>
        <v>0</v>
      </c>
      <c r="H46" s="37">
        <f t="shared" si="5"/>
        <v>0</v>
      </c>
      <c r="I46" s="166">
        <f t="shared" si="6"/>
        <v>0</v>
      </c>
      <c r="J46" s="164">
        <f t="shared" si="2"/>
        <v>0</v>
      </c>
    </row>
    <row r="47" spans="2:10" ht="13.5" thickBot="1">
      <c r="B47" s="42">
        <f>Q_class_deposited!B36</f>
        <v>1979</v>
      </c>
      <c r="C47" s="45">
        <f>Q_class_deposited!C36</f>
        <v>0</v>
      </c>
      <c r="D47" s="161">
        <f t="shared" si="0"/>
        <v>1</v>
      </c>
      <c r="E47" s="68">
        <f t="shared" si="1"/>
        <v>0</v>
      </c>
      <c r="F47" s="37">
        <f t="shared" si="3"/>
        <v>0</v>
      </c>
      <c r="G47" s="37">
        <f t="shared" si="4"/>
        <v>0</v>
      </c>
      <c r="H47" s="37">
        <f t="shared" si="5"/>
        <v>0</v>
      </c>
      <c r="I47" s="166">
        <f t="shared" si="6"/>
        <v>0</v>
      </c>
      <c r="J47" s="164">
        <f t="shared" si="2"/>
        <v>0</v>
      </c>
    </row>
    <row r="48" spans="2:10" ht="13.5" thickBot="1">
      <c r="B48" s="42">
        <f>Q_class_deposited!B37</f>
        <v>1980</v>
      </c>
      <c r="C48" s="45">
        <f>Q_class_deposited!C37</f>
        <v>0</v>
      </c>
      <c r="D48" s="161">
        <f t="shared" si="0"/>
        <v>1</v>
      </c>
      <c r="E48" s="68">
        <f t="shared" si="1"/>
        <v>0</v>
      </c>
      <c r="F48" s="37">
        <f t="shared" si="3"/>
        <v>0</v>
      </c>
      <c r="G48" s="37">
        <f t="shared" si="4"/>
        <v>0</v>
      </c>
      <c r="H48" s="37">
        <f t="shared" si="5"/>
        <v>0</v>
      </c>
      <c r="I48" s="166">
        <f t="shared" si="6"/>
        <v>0</v>
      </c>
      <c r="J48" s="164">
        <f t="shared" si="2"/>
        <v>0</v>
      </c>
    </row>
    <row r="49" spans="2:10" ht="13.5" thickBot="1">
      <c r="B49" s="42">
        <f>Q_class_deposited!B38</f>
        <v>1981</v>
      </c>
      <c r="C49" s="45">
        <f>Q_class_deposited!C38</f>
        <v>0</v>
      </c>
      <c r="D49" s="161">
        <f t="shared" si="0"/>
        <v>1</v>
      </c>
      <c r="E49" s="68">
        <f t="shared" si="1"/>
        <v>0</v>
      </c>
      <c r="F49" s="37">
        <f t="shared" si="3"/>
        <v>0</v>
      </c>
      <c r="G49" s="37">
        <f t="shared" si="4"/>
        <v>0</v>
      </c>
      <c r="H49" s="37">
        <f t="shared" si="5"/>
        <v>0</v>
      </c>
      <c r="I49" s="166">
        <f t="shared" si="6"/>
        <v>0</v>
      </c>
      <c r="J49" s="164">
        <f t="shared" si="2"/>
        <v>0</v>
      </c>
    </row>
    <row r="50" spans="2:10" ht="13.5" thickBot="1">
      <c r="B50" s="42">
        <f>Q_class_deposited!B39</f>
        <v>1982</v>
      </c>
      <c r="C50" s="45">
        <f>Q_class_deposited!C39</f>
        <v>0</v>
      </c>
      <c r="D50" s="161">
        <f t="shared" ref="D50:D81" si="7">MCF</f>
        <v>1</v>
      </c>
      <c r="E50" s="68">
        <f t="shared" ref="E50:E81" si="8">C50*DOCfood*DOCf_food*D50</f>
        <v>0</v>
      </c>
      <c r="F50" s="37">
        <f t="shared" si="3"/>
        <v>0</v>
      </c>
      <c r="G50" s="37">
        <f t="shared" si="4"/>
        <v>0</v>
      </c>
      <c r="H50" s="37">
        <f t="shared" si="5"/>
        <v>0</v>
      </c>
      <c r="I50" s="166">
        <f t="shared" si="6"/>
        <v>0</v>
      </c>
      <c r="J50" s="164">
        <f t="shared" ref="J50:J81" si="9">I50*MethaneFraction*MassRatio</f>
        <v>0</v>
      </c>
    </row>
    <row r="51" spans="2:10" ht="13.5" thickBot="1">
      <c r="B51" s="42">
        <f>Q_class_deposited!B40</f>
        <v>1983</v>
      </c>
      <c r="C51" s="45">
        <f>Q_class_deposited!C40</f>
        <v>0</v>
      </c>
      <c r="D51" s="161">
        <f t="shared" si="7"/>
        <v>1</v>
      </c>
      <c r="E51" s="68">
        <f t="shared" si="8"/>
        <v>0</v>
      </c>
      <c r="F51" s="37">
        <f t="shared" si="3"/>
        <v>0</v>
      </c>
      <c r="G51" s="37">
        <f t="shared" si="4"/>
        <v>0</v>
      </c>
      <c r="H51" s="37">
        <f t="shared" si="5"/>
        <v>0</v>
      </c>
      <c r="I51" s="166">
        <f t="shared" si="6"/>
        <v>0</v>
      </c>
      <c r="J51" s="164">
        <f t="shared" si="9"/>
        <v>0</v>
      </c>
    </row>
    <row r="52" spans="2:10" ht="13.5" thickBot="1">
      <c r="B52" s="42">
        <f>Q_class_deposited!B41</f>
        <v>1984</v>
      </c>
      <c r="C52" s="45">
        <f>Q_class_deposited!C41</f>
        <v>0</v>
      </c>
      <c r="D52" s="161">
        <f t="shared" si="7"/>
        <v>1</v>
      </c>
      <c r="E52" s="68">
        <f t="shared" si="8"/>
        <v>0</v>
      </c>
      <c r="F52" s="37">
        <f t="shared" si="3"/>
        <v>0</v>
      </c>
      <c r="G52" s="37">
        <f t="shared" si="4"/>
        <v>0</v>
      </c>
      <c r="H52" s="37">
        <f t="shared" si="5"/>
        <v>0</v>
      </c>
      <c r="I52" s="166">
        <f t="shared" si="6"/>
        <v>0</v>
      </c>
      <c r="J52" s="164">
        <f t="shared" si="9"/>
        <v>0</v>
      </c>
    </row>
    <row r="53" spans="2:10" ht="13.5" thickBot="1">
      <c r="B53" s="42">
        <f>Q_class_deposited!B42</f>
        <v>1985</v>
      </c>
      <c r="C53" s="45">
        <f>Q_class_deposited!C42</f>
        <v>0</v>
      </c>
      <c r="D53" s="161">
        <f t="shared" si="7"/>
        <v>1</v>
      </c>
      <c r="E53" s="68">
        <f t="shared" si="8"/>
        <v>0</v>
      </c>
      <c r="F53" s="37">
        <f t="shared" si="3"/>
        <v>0</v>
      </c>
      <c r="G53" s="37">
        <f t="shared" si="4"/>
        <v>0</v>
      </c>
      <c r="H53" s="37">
        <f t="shared" si="5"/>
        <v>0</v>
      </c>
      <c r="I53" s="166">
        <f t="shared" si="6"/>
        <v>0</v>
      </c>
      <c r="J53" s="164">
        <f t="shared" si="9"/>
        <v>0</v>
      </c>
    </row>
    <row r="54" spans="2:10" ht="13.5" thickBot="1">
      <c r="B54" s="42">
        <f>Q_class_deposited!B43</f>
        <v>1986</v>
      </c>
      <c r="C54" s="45">
        <f>Q_class_deposited!C43</f>
        <v>0</v>
      </c>
      <c r="D54" s="161">
        <f t="shared" si="7"/>
        <v>1</v>
      </c>
      <c r="E54" s="68">
        <f t="shared" si="8"/>
        <v>0</v>
      </c>
      <c r="F54" s="37">
        <f t="shared" si="3"/>
        <v>0</v>
      </c>
      <c r="G54" s="37">
        <f t="shared" si="4"/>
        <v>0</v>
      </c>
      <c r="H54" s="37">
        <f t="shared" si="5"/>
        <v>0</v>
      </c>
      <c r="I54" s="166">
        <f t="shared" si="6"/>
        <v>0</v>
      </c>
      <c r="J54" s="164">
        <f t="shared" si="9"/>
        <v>0</v>
      </c>
    </row>
    <row r="55" spans="2:10" ht="13.5" thickBot="1">
      <c r="B55" s="42">
        <f>Q_class_deposited!B44</f>
        <v>1987</v>
      </c>
      <c r="C55" s="45">
        <f>Q_class_deposited!C44</f>
        <v>0</v>
      </c>
      <c r="D55" s="161">
        <f t="shared" si="7"/>
        <v>1</v>
      </c>
      <c r="E55" s="68">
        <f t="shared" si="8"/>
        <v>0</v>
      </c>
      <c r="F55" s="37">
        <f t="shared" si="3"/>
        <v>0</v>
      </c>
      <c r="G55" s="37">
        <f t="shared" si="4"/>
        <v>0</v>
      </c>
      <c r="H55" s="37">
        <f t="shared" si="5"/>
        <v>0</v>
      </c>
      <c r="I55" s="166">
        <f t="shared" si="6"/>
        <v>0</v>
      </c>
      <c r="J55" s="164">
        <f t="shared" si="9"/>
        <v>0</v>
      </c>
    </row>
    <row r="56" spans="2:10" ht="13.5" thickBot="1">
      <c r="B56" s="42">
        <f>Q_class_deposited!B45</f>
        <v>1988</v>
      </c>
      <c r="C56" s="45">
        <f>Q_class_deposited!C45</f>
        <v>0</v>
      </c>
      <c r="D56" s="161">
        <f t="shared" si="7"/>
        <v>1</v>
      </c>
      <c r="E56" s="68">
        <f t="shared" si="8"/>
        <v>0</v>
      </c>
      <c r="F56" s="37">
        <f t="shared" si="3"/>
        <v>0</v>
      </c>
      <c r="G56" s="37">
        <f t="shared" si="4"/>
        <v>0</v>
      </c>
      <c r="H56" s="37">
        <f t="shared" si="5"/>
        <v>0</v>
      </c>
      <c r="I56" s="166">
        <f t="shared" si="6"/>
        <v>0</v>
      </c>
      <c r="J56" s="164">
        <f t="shared" si="9"/>
        <v>0</v>
      </c>
    </row>
    <row r="57" spans="2:10" ht="13.5" thickBot="1">
      <c r="B57" s="42">
        <f>Q_class_deposited!B46</f>
        <v>1989</v>
      </c>
      <c r="C57" s="45">
        <f>Q_class_deposited!C46</f>
        <v>0</v>
      </c>
      <c r="D57" s="161">
        <f t="shared" si="7"/>
        <v>1</v>
      </c>
      <c r="E57" s="68">
        <f t="shared" si="8"/>
        <v>0</v>
      </c>
      <c r="F57" s="37">
        <f t="shared" si="3"/>
        <v>0</v>
      </c>
      <c r="G57" s="37">
        <f t="shared" si="4"/>
        <v>0</v>
      </c>
      <c r="H57" s="37">
        <f t="shared" si="5"/>
        <v>0</v>
      </c>
      <c r="I57" s="166">
        <f t="shared" si="6"/>
        <v>0</v>
      </c>
      <c r="J57" s="164">
        <f t="shared" si="9"/>
        <v>0</v>
      </c>
    </row>
    <row r="58" spans="2:10" ht="13.5" thickBot="1">
      <c r="B58" s="42">
        <f>Q_class_deposited!B47</f>
        <v>1990</v>
      </c>
      <c r="C58" s="45">
        <f>Q_class_deposited!C47</f>
        <v>0</v>
      </c>
      <c r="D58" s="161">
        <f t="shared" si="7"/>
        <v>1</v>
      </c>
      <c r="E58" s="68">
        <f t="shared" si="8"/>
        <v>0</v>
      </c>
      <c r="F58" s="37">
        <f t="shared" si="3"/>
        <v>0</v>
      </c>
      <c r="G58" s="37">
        <f t="shared" si="4"/>
        <v>0</v>
      </c>
      <c r="H58" s="37">
        <f t="shared" si="5"/>
        <v>0</v>
      </c>
      <c r="I58" s="166">
        <f t="shared" si="6"/>
        <v>0</v>
      </c>
      <c r="J58" s="164">
        <f t="shared" si="9"/>
        <v>0</v>
      </c>
    </row>
    <row r="59" spans="2:10" ht="13.5" thickBot="1">
      <c r="B59" s="42">
        <f>Q_class_deposited!B48</f>
        <v>1991</v>
      </c>
      <c r="C59" s="45">
        <f>Q_class_deposited!C48</f>
        <v>0</v>
      </c>
      <c r="D59" s="161">
        <f t="shared" si="7"/>
        <v>1</v>
      </c>
      <c r="E59" s="68">
        <f t="shared" si="8"/>
        <v>0</v>
      </c>
      <c r="F59" s="37">
        <f t="shared" si="3"/>
        <v>0</v>
      </c>
      <c r="G59" s="37">
        <f t="shared" si="4"/>
        <v>0</v>
      </c>
      <c r="H59" s="37">
        <f t="shared" si="5"/>
        <v>0</v>
      </c>
      <c r="I59" s="166">
        <f t="shared" si="6"/>
        <v>0</v>
      </c>
      <c r="J59" s="164">
        <f t="shared" si="9"/>
        <v>0</v>
      </c>
    </row>
    <row r="60" spans="2:10" ht="13.5" thickBot="1">
      <c r="B60" s="42">
        <f>Q_class_deposited!B49</f>
        <v>1992</v>
      </c>
      <c r="C60" s="45">
        <f>Q_class_deposited!C49</f>
        <v>0</v>
      </c>
      <c r="D60" s="161">
        <f t="shared" si="7"/>
        <v>1</v>
      </c>
      <c r="E60" s="68">
        <f t="shared" si="8"/>
        <v>0</v>
      </c>
      <c r="F60" s="37">
        <f t="shared" si="3"/>
        <v>0</v>
      </c>
      <c r="G60" s="37">
        <f t="shared" si="4"/>
        <v>0</v>
      </c>
      <c r="H60" s="37">
        <f t="shared" si="5"/>
        <v>0</v>
      </c>
      <c r="I60" s="166">
        <f t="shared" si="6"/>
        <v>0</v>
      </c>
      <c r="J60" s="164">
        <f t="shared" si="9"/>
        <v>0</v>
      </c>
    </row>
    <row r="61" spans="2:10" ht="13.5" thickBot="1">
      <c r="B61" s="42">
        <f>Q_class_deposited!B50</f>
        <v>1993</v>
      </c>
      <c r="C61" s="45">
        <f>Q_class_deposited!C50</f>
        <v>0</v>
      </c>
      <c r="D61" s="161">
        <f t="shared" si="7"/>
        <v>1</v>
      </c>
      <c r="E61" s="68">
        <f t="shared" si="8"/>
        <v>0</v>
      </c>
      <c r="F61" s="37">
        <f t="shared" si="3"/>
        <v>0</v>
      </c>
      <c r="G61" s="37">
        <f t="shared" si="4"/>
        <v>0</v>
      </c>
      <c r="H61" s="37">
        <f t="shared" si="5"/>
        <v>0</v>
      </c>
      <c r="I61" s="166">
        <f t="shared" si="6"/>
        <v>0</v>
      </c>
      <c r="J61" s="164">
        <f t="shared" si="9"/>
        <v>0</v>
      </c>
    </row>
    <row r="62" spans="2:10" ht="13.5" thickBot="1">
      <c r="B62" s="42">
        <f>Q_class_deposited!B51</f>
        <v>1994</v>
      </c>
      <c r="C62" s="45">
        <f>Q_class_deposited!C51</f>
        <v>0</v>
      </c>
      <c r="D62" s="161">
        <f t="shared" si="7"/>
        <v>1</v>
      </c>
      <c r="E62" s="68">
        <f t="shared" si="8"/>
        <v>0</v>
      </c>
      <c r="F62" s="37">
        <f t="shared" si="3"/>
        <v>0</v>
      </c>
      <c r="G62" s="37">
        <f t="shared" si="4"/>
        <v>0</v>
      </c>
      <c r="H62" s="37">
        <f t="shared" si="5"/>
        <v>0</v>
      </c>
      <c r="I62" s="166">
        <f t="shared" si="6"/>
        <v>0</v>
      </c>
      <c r="J62" s="164">
        <f t="shared" si="9"/>
        <v>0</v>
      </c>
    </row>
    <row r="63" spans="2:10" ht="13.5" thickBot="1">
      <c r="B63" s="42">
        <f>Q_class_deposited!B52</f>
        <v>1995</v>
      </c>
      <c r="C63" s="45">
        <f>Q_class_deposited!C52</f>
        <v>0</v>
      </c>
      <c r="D63" s="161">
        <f t="shared" si="7"/>
        <v>1</v>
      </c>
      <c r="E63" s="68">
        <f t="shared" si="8"/>
        <v>0</v>
      </c>
      <c r="F63" s="37">
        <f t="shared" si="3"/>
        <v>0</v>
      </c>
      <c r="G63" s="37">
        <f t="shared" si="4"/>
        <v>0</v>
      </c>
      <c r="H63" s="37">
        <f t="shared" si="5"/>
        <v>0</v>
      </c>
      <c r="I63" s="166">
        <f t="shared" si="6"/>
        <v>0</v>
      </c>
      <c r="J63" s="164">
        <f t="shared" si="9"/>
        <v>0</v>
      </c>
    </row>
    <row r="64" spans="2:10" ht="13.5" thickBot="1">
      <c r="B64" s="42">
        <f>Q_class_deposited!B53</f>
        <v>1996</v>
      </c>
      <c r="C64" s="45">
        <f>Q_class_deposited!C53</f>
        <v>0</v>
      </c>
      <c r="D64" s="161">
        <f t="shared" si="7"/>
        <v>1</v>
      </c>
      <c r="E64" s="68">
        <f t="shared" si="8"/>
        <v>0</v>
      </c>
      <c r="F64" s="37">
        <f t="shared" si="3"/>
        <v>0</v>
      </c>
      <c r="G64" s="37">
        <f t="shared" si="4"/>
        <v>0</v>
      </c>
      <c r="H64" s="37">
        <f t="shared" si="5"/>
        <v>0</v>
      </c>
      <c r="I64" s="166">
        <f t="shared" si="6"/>
        <v>0</v>
      </c>
      <c r="J64" s="164">
        <f t="shared" si="9"/>
        <v>0</v>
      </c>
    </row>
    <row r="65" spans="2:10" ht="13.5" thickBot="1">
      <c r="B65" s="42">
        <f>Q_class_deposited!B54</f>
        <v>1997</v>
      </c>
      <c r="C65" s="45">
        <f>Q_class_deposited!C54</f>
        <v>0</v>
      </c>
      <c r="D65" s="161">
        <f t="shared" si="7"/>
        <v>1</v>
      </c>
      <c r="E65" s="68">
        <f t="shared" si="8"/>
        <v>0</v>
      </c>
      <c r="F65" s="37">
        <f t="shared" si="3"/>
        <v>0</v>
      </c>
      <c r="G65" s="37">
        <f t="shared" si="4"/>
        <v>0</v>
      </c>
      <c r="H65" s="37">
        <f t="shared" si="5"/>
        <v>0</v>
      </c>
      <c r="I65" s="166">
        <f t="shared" si="6"/>
        <v>0</v>
      </c>
      <c r="J65" s="164">
        <f t="shared" si="9"/>
        <v>0</v>
      </c>
    </row>
    <row r="66" spans="2:10" ht="13.5" thickBot="1">
      <c r="B66" s="42">
        <f>Q_class_deposited!B55</f>
        <v>1998</v>
      </c>
      <c r="C66" s="45">
        <f>Q_class_deposited!C55</f>
        <v>0</v>
      </c>
      <c r="D66" s="161">
        <f t="shared" si="7"/>
        <v>1</v>
      </c>
      <c r="E66" s="68">
        <f t="shared" si="8"/>
        <v>0</v>
      </c>
      <c r="F66" s="37">
        <f t="shared" si="3"/>
        <v>0</v>
      </c>
      <c r="G66" s="37">
        <f t="shared" si="4"/>
        <v>0</v>
      </c>
      <c r="H66" s="37">
        <f t="shared" si="5"/>
        <v>0</v>
      </c>
      <c r="I66" s="166">
        <f t="shared" si="6"/>
        <v>0</v>
      </c>
      <c r="J66" s="164">
        <f t="shared" si="9"/>
        <v>0</v>
      </c>
    </row>
    <row r="67" spans="2:10" ht="13.5" thickBot="1">
      <c r="B67" s="42">
        <f>Q_class_deposited!B56</f>
        <v>1999</v>
      </c>
      <c r="C67" s="45">
        <f>Q_class_deposited!C56</f>
        <v>0</v>
      </c>
      <c r="D67" s="161">
        <f t="shared" si="7"/>
        <v>1</v>
      </c>
      <c r="E67" s="68">
        <f t="shared" si="8"/>
        <v>0</v>
      </c>
      <c r="F67" s="37">
        <f t="shared" si="3"/>
        <v>0</v>
      </c>
      <c r="G67" s="37">
        <f t="shared" si="4"/>
        <v>0</v>
      </c>
      <c r="H67" s="37">
        <f t="shared" si="5"/>
        <v>0</v>
      </c>
      <c r="I67" s="166">
        <f t="shared" si="6"/>
        <v>0</v>
      </c>
      <c r="J67" s="164">
        <f t="shared" si="9"/>
        <v>0</v>
      </c>
    </row>
    <row r="68" spans="2:10" ht="13.5" thickBot="1">
      <c r="B68" s="42">
        <f>Q_class_deposited!B57</f>
        <v>2000</v>
      </c>
      <c r="C68" s="45">
        <f>Q_class_deposited!C57</f>
        <v>0</v>
      </c>
      <c r="D68" s="161">
        <f t="shared" si="7"/>
        <v>1</v>
      </c>
      <c r="E68" s="68">
        <f t="shared" si="8"/>
        <v>0</v>
      </c>
      <c r="F68" s="37">
        <f t="shared" si="3"/>
        <v>0</v>
      </c>
      <c r="G68" s="37">
        <f t="shared" si="4"/>
        <v>0</v>
      </c>
      <c r="H68" s="37">
        <f t="shared" si="5"/>
        <v>0</v>
      </c>
      <c r="I68" s="166">
        <f t="shared" si="6"/>
        <v>0</v>
      </c>
      <c r="J68" s="164">
        <f t="shared" si="9"/>
        <v>0</v>
      </c>
    </row>
    <row r="69" spans="2:10" ht="13.5" thickBot="1">
      <c r="B69" s="42">
        <f>Q_class_deposited!B58</f>
        <v>2001</v>
      </c>
      <c r="C69" s="45">
        <f>Q_class_deposited!C58</f>
        <v>0</v>
      </c>
      <c r="D69" s="161">
        <f t="shared" si="7"/>
        <v>1</v>
      </c>
      <c r="E69" s="68">
        <f t="shared" si="8"/>
        <v>0</v>
      </c>
      <c r="F69" s="37">
        <f t="shared" si="3"/>
        <v>0</v>
      </c>
      <c r="G69" s="37">
        <f t="shared" si="4"/>
        <v>0</v>
      </c>
      <c r="H69" s="37">
        <f t="shared" si="5"/>
        <v>0</v>
      </c>
      <c r="I69" s="166">
        <f t="shared" si="6"/>
        <v>0</v>
      </c>
      <c r="J69" s="164">
        <f t="shared" si="9"/>
        <v>0</v>
      </c>
    </row>
    <row r="70" spans="2:10" ht="13.5" thickBot="1">
      <c r="B70" s="42">
        <f>Q_class_deposited!B59</f>
        <v>2002</v>
      </c>
      <c r="C70" s="45">
        <f>Q_class_deposited!C59</f>
        <v>0</v>
      </c>
      <c r="D70" s="161">
        <f t="shared" si="7"/>
        <v>1</v>
      </c>
      <c r="E70" s="68">
        <f t="shared" si="8"/>
        <v>0</v>
      </c>
      <c r="F70" s="37">
        <f t="shared" si="3"/>
        <v>0</v>
      </c>
      <c r="G70" s="37">
        <f t="shared" si="4"/>
        <v>0</v>
      </c>
      <c r="H70" s="37">
        <f t="shared" si="5"/>
        <v>0</v>
      </c>
      <c r="I70" s="166">
        <f t="shared" si="6"/>
        <v>0</v>
      </c>
      <c r="J70" s="164">
        <f t="shared" si="9"/>
        <v>0</v>
      </c>
    </row>
    <row r="71" spans="2:10" ht="13.5" thickBot="1">
      <c r="B71" s="42">
        <f>Q_class_deposited!B60</f>
        <v>2003</v>
      </c>
      <c r="C71" s="45">
        <f>Q_class_deposited!C60</f>
        <v>0</v>
      </c>
      <c r="D71" s="161">
        <f t="shared" si="7"/>
        <v>1</v>
      </c>
      <c r="E71" s="68">
        <f t="shared" si="8"/>
        <v>0</v>
      </c>
      <c r="F71" s="37">
        <f t="shared" si="3"/>
        <v>0</v>
      </c>
      <c r="G71" s="37">
        <f t="shared" si="4"/>
        <v>0</v>
      </c>
      <c r="H71" s="37">
        <f t="shared" si="5"/>
        <v>0</v>
      </c>
      <c r="I71" s="166">
        <f t="shared" si="6"/>
        <v>0</v>
      </c>
      <c r="J71" s="164">
        <f t="shared" si="9"/>
        <v>0</v>
      </c>
    </row>
    <row r="72" spans="2:10" ht="13.5" thickBot="1">
      <c r="B72" s="42">
        <f>Q_class_deposited!B61</f>
        <v>2004</v>
      </c>
      <c r="C72" s="45">
        <f>Q_class_deposited!C61</f>
        <v>0</v>
      </c>
      <c r="D72" s="161">
        <f t="shared" si="7"/>
        <v>1</v>
      </c>
      <c r="E72" s="68">
        <f t="shared" si="8"/>
        <v>0</v>
      </c>
      <c r="F72" s="37">
        <f t="shared" si="3"/>
        <v>0</v>
      </c>
      <c r="G72" s="37">
        <f t="shared" si="4"/>
        <v>0</v>
      </c>
      <c r="H72" s="37">
        <f t="shared" si="5"/>
        <v>0</v>
      </c>
      <c r="I72" s="166">
        <f t="shared" si="6"/>
        <v>0</v>
      </c>
      <c r="J72" s="164">
        <f t="shared" si="9"/>
        <v>0</v>
      </c>
    </row>
    <row r="73" spans="2:10" ht="13.5" thickBot="1">
      <c r="B73" s="42">
        <f>Q_class_deposited!B62</f>
        <v>2005</v>
      </c>
      <c r="C73" s="45">
        <f>Q_class_deposited!C62</f>
        <v>0</v>
      </c>
      <c r="D73" s="161">
        <f t="shared" si="7"/>
        <v>1</v>
      </c>
      <c r="E73" s="68">
        <f t="shared" si="8"/>
        <v>0</v>
      </c>
      <c r="F73" s="37">
        <f t="shared" si="3"/>
        <v>0</v>
      </c>
      <c r="G73" s="37">
        <f t="shared" si="4"/>
        <v>0</v>
      </c>
      <c r="H73" s="37">
        <f t="shared" si="5"/>
        <v>0</v>
      </c>
      <c r="I73" s="166">
        <f t="shared" si="6"/>
        <v>0</v>
      </c>
      <c r="J73" s="164">
        <f t="shared" si="9"/>
        <v>0</v>
      </c>
    </row>
    <row r="74" spans="2:10" ht="13.5" thickBot="1">
      <c r="B74" s="42">
        <f>Q_class_deposited!B63</f>
        <v>2006</v>
      </c>
      <c r="C74" s="45">
        <f>Q_class_deposited!C63</f>
        <v>0</v>
      </c>
      <c r="D74" s="161">
        <f t="shared" si="7"/>
        <v>1</v>
      </c>
      <c r="E74" s="68">
        <f t="shared" si="8"/>
        <v>0</v>
      </c>
      <c r="F74" s="37">
        <f t="shared" si="3"/>
        <v>0</v>
      </c>
      <c r="G74" s="37">
        <f t="shared" si="4"/>
        <v>0</v>
      </c>
      <c r="H74" s="37">
        <f t="shared" si="5"/>
        <v>0</v>
      </c>
      <c r="I74" s="166">
        <f t="shared" si="6"/>
        <v>0</v>
      </c>
      <c r="J74" s="164">
        <f t="shared" si="9"/>
        <v>0</v>
      </c>
    </row>
    <row r="75" spans="2:10" ht="13.5" thickBot="1">
      <c r="B75" s="42">
        <f>Q_class_deposited!B64</f>
        <v>2007</v>
      </c>
      <c r="C75" s="45">
        <f>Q_class_deposited!C64</f>
        <v>0</v>
      </c>
      <c r="D75" s="161">
        <f t="shared" si="7"/>
        <v>1</v>
      </c>
      <c r="E75" s="68">
        <f t="shared" si="8"/>
        <v>0</v>
      </c>
      <c r="F75" s="37">
        <f t="shared" si="3"/>
        <v>0</v>
      </c>
      <c r="G75" s="37">
        <f t="shared" si="4"/>
        <v>0</v>
      </c>
      <c r="H75" s="37">
        <f t="shared" si="5"/>
        <v>0</v>
      </c>
      <c r="I75" s="166">
        <f t="shared" si="6"/>
        <v>0</v>
      </c>
      <c r="J75" s="164">
        <f t="shared" si="9"/>
        <v>0</v>
      </c>
    </row>
    <row r="76" spans="2:10" ht="13.5" thickBot="1">
      <c r="B76" s="42">
        <f>Q_class_deposited!B65</f>
        <v>2008</v>
      </c>
      <c r="C76" s="45">
        <f>Q_class_deposited!C65</f>
        <v>0</v>
      </c>
      <c r="D76" s="161">
        <f t="shared" si="7"/>
        <v>1</v>
      </c>
      <c r="E76" s="68">
        <f t="shared" si="8"/>
        <v>0</v>
      </c>
      <c r="F76" s="37">
        <f t="shared" si="3"/>
        <v>0</v>
      </c>
      <c r="G76" s="37">
        <f t="shared" si="4"/>
        <v>0</v>
      </c>
      <c r="H76" s="37">
        <f t="shared" si="5"/>
        <v>0</v>
      </c>
      <c r="I76" s="166">
        <f t="shared" si="6"/>
        <v>0</v>
      </c>
      <c r="J76" s="164">
        <f t="shared" si="9"/>
        <v>0</v>
      </c>
    </row>
    <row r="77" spans="2:10" ht="13.5" thickBot="1">
      <c r="B77" s="42">
        <f>Q_class_deposited!B66</f>
        <v>2009</v>
      </c>
      <c r="C77" s="45">
        <f>Q_class_deposited!C66</f>
        <v>0</v>
      </c>
      <c r="D77" s="161">
        <f t="shared" si="7"/>
        <v>1</v>
      </c>
      <c r="E77" s="68">
        <f t="shared" si="8"/>
        <v>0</v>
      </c>
      <c r="F77" s="37">
        <f t="shared" si="3"/>
        <v>0</v>
      </c>
      <c r="G77" s="37">
        <f t="shared" si="4"/>
        <v>0</v>
      </c>
      <c r="H77" s="37">
        <f t="shared" si="5"/>
        <v>0</v>
      </c>
      <c r="I77" s="166">
        <f t="shared" si="6"/>
        <v>0</v>
      </c>
      <c r="J77" s="164">
        <f t="shared" si="9"/>
        <v>0</v>
      </c>
    </row>
    <row r="78" spans="2:10" ht="13.5" thickBot="1">
      <c r="B78" s="42">
        <f>Q_class_deposited!B67</f>
        <v>2010</v>
      </c>
      <c r="C78" s="45">
        <f>Q_class_deposited!C67</f>
        <v>0</v>
      </c>
      <c r="D78" s="161">
        <f t="shared" si="7"/>
        <v>1</v>
      </c>
      <c r="E78" s="68">
        <f t="shared" si="8"/>
        <v>0</v>
      </c>
      <c r="F78" s="37">
        <f t="shared" si="3"/>
        <v>0</v>
      </c>
      <c r="G78" s="37">
        <f t="shared" si="4"/>
        <v>0</v>
      </c>
      <c r="H78" s="37">
        <f t="shared" si="5"/>
        <v>0</v>
      </c>
      <c r="I78" s="166">
        <f t="shared" si="6"/>
        <v>0</v>
      </c>
      <c r="J78" s="164">
        <f t="shared" si="9"/>
        <v>0</v>
      </c>
    </row>
    <row r="79" spans="2:10" ht="13.5" thickBot="1">
      <c r="B79" s="42">
        <f>Q_class_deposited!B68</f>
        <v>2011</v>
      </c>
      <c r="C79" s="45">
        <f>Q_class_deposited!C68</f>
        <v>0</v>
      </c>
      <c r="D79" s="161">
        <f t="shared" si="7"/>
        <v>1</v>
      </c>
      <c r="E79" s="68">
        <f t="shared" si="8"/>
        <v>0</v>
      </c>
      <c r="F79" s="37">
        <f t="shared" si="3"/>
        <v>0</v>
      </c>
      <c r="G79" s="37">
        <f t="shared" si="4"/>
        <v>0</v>
      </c>
      <c r="H79" s="37">
        <f t="shared" si="5"/>
        <v>0</v>
      </c>
      <c r="I79" s="166">
        <f t="shared" si="6"/>
        <v>0</v>
      </c>
      <c r="J79" s="164">
        <f t="shared" si="9"/>
        <v>0</v>
      </c>
    </row>
    <row r="80" spans="2:10" ht="13.5" thickBot="1">
      <c r="B80" s="42">
        <f>Q_class_deposited!B69</f>
        <v>2012</v>
      </c>
      <c r="C80" s="45">
        <f>Q_class_deposited!C69</f>
        <v>0</v>
      </c>
      <c r="D80" s="161">
        <f t="shared" si="7"/>
        <v>1</v>
      </c>
      <c r="E80" s="68">
        <f t="shared" si="8"/>
        <v>0</v>
      </c>
      <c r="F80" s="37">
        <f t="shared" si="3"/>
        <v>0</v>
      </c>
      <c r="G80" s="37">
        <f t="shared" si="4"/>
        <v>0</v>
      </c>
      <c r="H80" s="37">
        <f t="shared" si="5"/>
        <v>0</v>
      </c>
      <c r="I80" s="166">
        <f t="shared" si="6"/>
        <v>0</v>
      </c>
      <c r="J80" s="164">
        <f t="shared" si="9"/>
        <v>0</v>
      </c>
    </row>
    <row r="81" spans="2:10" ht="13.5" thickBot="1">
      <c r="B81" s="42">
        <f>Q_class_deposited!B70</f>
        <v>2013</v>
      </c>
      <c r="C81" s="45">
        <f>Q_class_deposited!C70</f>
        <v>0</v>
      </c>
      <c r="D81" s="161">
        <f t="shared" si="7"/>
        <v>1</v>
      </c>
      <c r="E81" s="68">
        <f t="shared" si="8"/>
        <v>0</v>
      </c>
      <c r="F81" s="37">
        <f t="shared" si="3"/>
        <v>0</v>
      </c>
      <c r="G81" s="37">
        <f t="shared" si="4"/>
        <v>0</v>
      </c>
      <c r="H81" s="37">
        <f t="shared" si="5"/>
        <v>0</v>
      </c>
      <c r="I81" s="166">
        <f t="shared" si="6"/>
        <v>0</v>
      </c>
      <c r="J81" s="164">
        <f t="shared" si="9"/>
        <v>0</v>
      </c>
    </row>
    <row r="82" spans="2:10" ht="13.5" thickBot="1">
      <c r="B82" s="42">
        <f>Q_class_deposited!B71</f>
        <v>2014</v>
      </c>
      <c r="C82" s="45">
        <f>Q_class_deposited!C71</f>
        <v>0</v>
      </c>
      <c r="D82" s="161">
        <f t="shared" ref="D82:D98" si="10">MCF</f>
        <v>1</v>
      </c>
      <c r="E82" s="68">
        <f t="shared" ref="E82:E98" si="11">C82*DOCfood*DOCf_food*D82</f>
        <v>0</v>
      </c>
      <c r="F82" s="37">
        <f t="shared" ref="F82:F98" si="12">E82*$I$11</f>
        <v>0</v>
      </c>
      <c r="G82" s="37">
        <f t="shared" si="4"/>
        <v>0</v>
      </c>
      <c r="H82" s="37">
        <f t="shared" si="5"/>
        <v>0</v>
      </c>
      <c r="I82" s="166">
        <f t="shared" si="6"/>
        <v>0</v>
      </c>
      <c r="J82" s="164">
        <f t="shared" ref="J82:J98" si="13">I82*MethaneFraction*MassRatio</f>
        <v>0</v>
      </c>
    </row>
    <row r="83" spans="2:10" ht="13.5" thickBot="1">
      <c r="B83" s="42">
        <f>Q_class_deposited!B72</f>
        <v>2015</v>
      </c>
      <c r="C83" s="45">
        <f>Q_class_deposited!C72</f>
        <v>0</v>
      </c>
      <c r="D83" s="161">
        <f t="shared" si="10"/>
        <v>1</v>
      </c>
      <c r="E83" s="68">
        <f t="shared" si="11"/>
        <v>0</v>
      </c>
      <c r="F83" s="37">
        <f t="shared" si="12"/>
        <v>0</v>
      </c>
      <c r="G83" s="37">
        <f t="shared" ref="G83:G98" si="14">E83*(1-$I$11)</f>
        <v>0</v>
      </c>
      <c r="H83" s="37">
        <f t="shared" ref="H83:H98" si="15">F83+H82*$I$9</f>
        <v>0</v>
      </c>
      <c r="I83" s="166">
        <f t="shared" ref="I83:I98" si="16">H82*(1-$I$9)+G83</f>
        <v>0</v>
      </c>
      <c r="J83" s="164">
        <f t="shared" si="13"/>
        <v>0</v>
      </c>
    </row>
    <row r="84" spans="2:10" ht="13.5" thickBot="1">
      <c r="B84" s="42">
        <f>Q_class_deposited!B73</f>
        <v>2016</v>
      </c>
      <c r="C84" s="45">
        <f>Q_class_deposited!C73</f>
        <v>0</v>
      </c>
      <c r="D84" s="161">
        <f t="shared" si="10"/>
        <v>1</v>
      </c>
      <c r="E84" s="68">
        <f t="shared" si="11"/>
        <v>0</v>
      </c>
      <c r="F84" s="37">
        <f t="shared" si="12"/>
        <v>0</v>
      </c>
      <c r="G84" s="37">
        <f t="shared" si="14"/>
        <v>0</v>
      </c>
      <c r="H84" s="37">
        <f t="shared" si="15"/>
        <v>0</v>
      </c>
      <c r="I84" s="166">
        <f t="shared" si="16"/>
        <v>0</v>
      </c>
      <c r="J84" s="164">
        <f t="shared" si="13"/>
        <v>0</v>
      </c>
    </row>
    <row r="85" spans="2:10" ht="13.5" thickBot="1">
      <c r="B85" s="42">
        <f>Q_class_deposited!B74</f>
        <v>2017</v>
      </c>
      <c r="C85" s="45">
        <f>Q_class_deposited!C74</f>
        <v>0</v>
      </c>
      <c r="D85" s="161">
        <f t="shared" si="10"/>
        <v>1</v>
      </c>
      <c r="E85" s="68">
        <f t="shared" si="11"/>
        <v>0</v>
      </c>
      <c r="F85" s="37">
        <f t="shared" si="12"/>
        <v>0</v>
      </c>
      <c r="G85" s="37">
        <f t="shared" si="14"/>
        <v>0</v>
      </c>
      <c r="H85" s="37">
        <f t="shared" si="15"/>
        <v>0</v>
      </c>
      <c r="I85" s="166">
        <f t="shared" si="16"/>
        <v>0</v>
      </c>
      <c r="J85" s="164">
        <f t="shared" si="13"/>
        <v>0</v>
      </c>
    </row>
    <row r="86" spans="2:10" ht="13.5" thickBot="1">
      <c r="B86" s="42">
        <f>Q_class_deposited!B75</f>
        <v>2018</v>
      </c>
      <c r="C86" s="45">
        <f>Q_class_deposited!C75</f>
        <v>0</v>
      </c>
      <c r="D86" s="161">
        <f t="shared" si="10"/>
        <v>1</v>
      </c>
      <c r="E86" s="68">
        <f t="shared" si="11"/>
        <v>0</v>
      </c>
      <c r="F86" s="37">
        <f t="shared" si="12"/>
        <v>0</v>
      </c>
      <c r="G86" s="37">
        <f t="shared" si="14"/>
        <v>0</v>
      </c>
      <c r="H86" s="37">
        <f t="shared" si="15"/>
        <v>0</v>
      </c>
      <c r="I86" s="166">
        <f t="shared" si="16"/>
        <v>0</v>
      </c>
      <c r="J86" s="164">
        <f t="shared" si="13"/>
        <v>0</v>
      </c>
    </row>
    <row r="87" spans="2:10" ht="13.5" thickBot="1">
      <c r="B87" s="42">
        <f>Q_class_deposited!B76</f>
        <v>2019</v>
      </c>
      <c r="C87" s="45">
        <f>Q_class_deposited!C76</f>
        <v>0</v>
      </c>
      <c r="D87" s="161">
        <f t="shared" si="10"/>
        <v>1</v>
      </c>
      <c r="E87" s="68">
        <f t="shared" si="11"/>
        <v>0</v>
      </c>
      <c r="F87" s="37">
        <f t="shared" si="12"/>
        <v>0</v>
      </c>
      <c r="G87" s="37">
        <f t="shared" si="14"/>
        <v>0</v>
      </c>
      <c r="H87" s="37">
        <f t="shared" si="15"/>
        <v>0</v>
      </c>
      <c r="I87" s="166">
        <f t="shared" si="16"/>
        <v>0</v>
      </c>
      <c r="J87" s="164">
        <f t="shared" si="13"/>
        <v>0</v>
      </c>
    </row>
    <row r="88" spans="2:10" ht="13.5" thickBot="1">
      <c r="B88" s="42">
        <f>Q_class_deposited!B77</f>
        <v>2020</v>
      </c>
      <c r="C88" s="45">
        <f>Q_class_deposited!C77</f>
        <v>0</v>
      </c>
      <c r="D88" s="161">
        <f t="shared" si="10"/>
        <v>1</v>
      </c>
      <c r="E88" s="68">
        <f t="shared" si="11"/>
        <v>0</v>
      </c>
      <c r="F88" s="37">
        <f t="shared" si="12"/>
        <v>0</v>
      </c>
      <c r="G88" s="37">
        <f t="shared" si="14"/>
        <v>0</v>
      </c>
      <c r="H88" s="37">
        <f t="shared" si="15"/>
        <v>0</v>
      </c>
      <c r="I88" s="166">
        <f t="shared" si="16"/>
        <v>0</v>
      </c>
      <c r="J88" s="164">
        <f t="shared" si="13"/>
        <v>0</v>
      </c>
    </row>
    <row r="89" spans="2:10" ht="13.5" thickBot="1">
      <c r="B89" s="42">
        <f>Q_class_deposited!B78</f>
        <v>2021</v>
      </c>
      <c r="C89" s="45">
        <f>Q_class_deposited!C78</f>
        <v>0</v>
      </c>
      <c r="D89" s="161">
        <f t="shared" si="10"/>
        <v>1</v>
      </c>
      <c r="E89" s="68">
        <f t="shared" si="11"/>
        <v>0</v>
      </c>
      <c r="F89" s="37">
        <f t="shared" si="12"/>
        <v>0</v>
      </c>
      <c r="G89" s="37">
        <f t="shared" si="14"/>
        <v>0</v>
      </c>
      <c r="H89" s="37">
        <f t="shared" si="15"/>
        <v>0</v>
      </c>
      <c r="I89" s="166">
        <f t="shared" si="16"/>
        <v>0</v>
      </c>
      <c r="J89" s="164">
        <f t="shared" si="13"/>
        <v>0</v>
      </c>
    </row>
    <row r="90" spans="2:10" ht="13.5" thickBot="1">
      <c r="B90" s="42">
        <f>Q_class_deposited!B79</f>
        <v>2022</v>
      </c>
      <c r="C90" s="45">
        <f>Q_class_deposited!C79</f>
        <v>0</v>
      </c>
      <c r="D90" s="161">
        <f t="shared" si="10"/>
        <v>1</v>
      </c>
      <c r="E90" s="68">
        <f t="shared" si="11"/>
        <v>0</v>
      </c>
      <c r="F90" s="37">
        <f t="shared" si="12"/>
        <v>0</v>
      </c>
      <c r="G90" s="37">
        <f t="shared" si="14"/>
        <v>0</v>
      </c>
      <c r="H90" s="37">
        <f t="shared" si="15"/>
        <v>0</v>
      </c>
      <c r="I90" s="166">
        <f t="shared" si="16"/>
        <v>0</v>
      </c>
      <c r="J90" s="164">
        <f t="shared" si="13"/>
        <v>0</v>
      </c>
    </row>
    <row r="91" spans="2:10" ht="13.5" thickBot="1">
      <c r="B91" s="42">
        <f>Q_class_deposited!B80</f>
        <v>2023</v>
      </c>
      <c r="C91" s="45">
        <f>Q_class_deposited!C80</f>
        <v>0</v>
      </c>
      <c r="D91" s="161">
        <f t="shared" si="10"/>
        <v>1</v>
      </c>
      <c r="E91" s="68">
        <f t="shared" si="11"/>
        <v>0</v>
      </c>
      <c r="F91" s="37">
        <f t="shared" si="12"/>
        <v>0</v>
      </c>
      <c r="G91" s="37">
        <f t="shared" si="14"/>
        <v>0</v>
      </c>
      <c r="H91" s="37">
        <f t="shared" si="15"/>
        <v>0</v>
      </c>
      <c r="I91" s="166">
        <f t="shared" si="16"/>
        <v>0</v>
      </c>
      <c r="J91" s="164">
        <f t="shared" si="13"/>
        <v>0</v>
      </c>
    </row>
    <row r="92" spans="2:10" ht="13.5" thickBot="1">
      <c r="B92" s="42">
        <f>Q_class_deposited!B81</f>
        <v>2024</v>
      </c>
      <c r="C92" s="45">
        <f>Q_class_deposited!C81</f>
        <v>0</v>
      </c>
      <c r="D92" s="161">
        <f t="shared" si="10"/>
        <v>1</v>
      </c>
      <c r="E92" s="68">
        <f t="shared" si="11"/>
        <v>0</v>
      </c>
      <c r="F92" s="37">
        <f t="shared" si="12"/>
        <v>0</v>
      </c>
      <c r="G92" s="37">
        <f t="shared" si="14"/>
        <v>0</v>
      </c>
      <c r="H92" s="37">
        <f t="shared" si="15"/>
        <v>0</v>
      </c>
      <c r="I92" s="166">
        <f t="shared" si="16"/>
        <v>0</v>
      </c>
      <c r="J92" s="164">
        <f t="shared" si="13"/>
        <v>0</v>
      </c>
    </row>
    <row r="93" spans="2:10" ht="13.5" thickBot="1">
      <c r="B93" s="42">
        <f>Q_class_deposited!B82</f>
        <v>2025</v>
      </c>
      <c r="C93" s="45">
        <f>Q_class_deposited!C82</f>
        <v>0</v>
      </c>
      <c r="D93" s="161">
        <f t="shared" si="10"/>
        <v>1</v>
      </c>
      <c r="E93" s="68">
        <f t="shared" si="11"/>
        <v>0</v>
      </c>
      <c r="F93" s="37">
        <f t="shared" si="12"/>
        <v>0</v>
      </c>
      <c r="G93" s="37">
        <f t="shared" si="14"/>
        <v>0</v>
      </c>
      <c r="H93" s="37">
        <f t="shared" si="15"/>
        <v>0</v>
      </c>
      <c r="I93" s="166">
        <f t="shared" si="16"/>
        <v>0</v>
      </c>
      <c r="J93" s="164">
        <f t="shared" si="13"/>
        <v>0</v>
      </c>
    </row>
    <row r="94" spans="2:10" ht="13.5" thickBot="1">
      <c r="B94" s="42">
        <f>Q_class_deposited!B83</f>
        <v>2026</v>
      </c>
      <c r="C94" s="45">
        <f>Q_class_deposited!C83</f>
        <v>0</v>
      </c>
      <c r="D94" s="161">
        <f t="shared" si="10"/>
        <v>1</v>
      </c>
      <c r="E94" s="68">
        <f t="shared" si="11"/>
        <v>0</v>
      </c>
      <c r="F94" s="37">
        <f t="shared" si="12"/>
        <v>0</v>
      </c>
      <c r="G94" s="37">
        <f t="shared" si="14"/>
        <v>0</v>
      </c>
      <c r="H94" s="37">
        <f t="shared" si="15"/>
        <v>0</v>
      </c>
      <c r="I94" s="166">
        <f t="shared" si="16"/>
        <v>0</v>
      </c>
      <c r="J94" s="164">
        <f t="shared" si="13"/>
        <v>0</v>
      </c>
    </row>
    <row r="95" spans="2:10" ht="13.5" thickBot="1">
      <c r="B95" s="42">
        <f>Q_class_deposited!B84</f>
        <v>2027</v>
      </c>
      <c r="C95" s="45">
        <f>Q_class_deposited!C84</f>
        <v>0</v>
      </c>
      <c r="D95" s="161">
        <f t="shared" si="10"/>
        <v>1</v>
      </c>
      <c r="E95" s="68">
        <f t="shared" si="11"/>
        <v>0</v>
      </c>
      <c r="F95" s="37">
        <f t="shared" si="12"/>
        <v>0</v>
      </c>
      <c r="G95" s="37">
        <f t="shared" si="14"/>
        <v>0</v>
      </c>
      <c r="H95" s="37">
        <f t="shared" si="15"/>
        <v>0</v>
      </c>
      <c r="I95" s="166">
        <f t="shared" si="16"/>
        <v>0</v>
      </c>
      <c r="J95" s="164">
        <f t="shared" si="13"/>
        <v>0</v>
      </c>
    </row>
    <row r="96" spans="2:10" ht="13.5" thickBot="1">
      <c r="B96" s="42">
        <f>Q_class_deposited!B85</f>
        <v>2028</v>
      </c>
      <c r="C96" s="45">
        <f>Q_class_deposited!C85</f>
        <v>0</v>
      </c>
      <c r="D96" s="161">
        <f t="shared" si="10"/>
        <v>1</v>
      </c>
      <c r="E96" s="68">
        <f t="shared" si="11"/>
        <v>0</v>
      </c>
      <c r="F96" s="37">
        <f t="shared" si="12"/>
        <v>0</v>
      </c>
      <c r="G96" s="37">
        <f t="shared" si="14"/>
        <v>0</v>
      </c>
      <c r="H96" s="37">
        <f t="shared" si="15"/>
        <v>0</v>
      </c>
      <c r="I96" s="166">
        <f t="shared" si="16"/>
        <v>0</v>
      </c>
      <c r="J96" s="164">
        <f t="shared" si="13"/>
        <v>0</v>
      </c>
    </row>
    <row r="97" spans="2:10" ht="13.5" thickBot="1">
      <c r="B97" s="42">
        <f>Q_class_deposited!B86</f>
        <v>2029</v>
      </c>
      <c r="C97" s="45">
        <f>Q_class_deposited!C86</f>
        <v>0</v>
      </c>
      <c r="D97" s="161">
        <f t="shared" si="10"/>
        <v>1</v>
      </c>
      <c r="E97" s="68">
        <f t="shared" si="11"/>
        <v>0</v>
      </c>
      <c r="F97" s="37">
        <f t="shared" si="12"/>
        <v>0</v>
      </c>
      <c r="G97" s="37">
        <f t="shared" si="14"/>
        <v>0</v>
      </c>
      <c r="H97" s="37">
        <f t="shared" si="15"/>
        <v>0</v>
      </c>
      <c r="I97" s="166">
        <f t="shared" si="16"/>
        <v>0</v>
      </c>
      <c r="J97" s="164">
        <f t="shared" si="13"/>
        <v>0</v>
      </c>
    </row>
    <row r="98" spans="2:10" ht="13.5" thickBot="1">
      <c r="B98" s="43">
        <f>Q_class_deposited!B87</f>
        <v>2030</v>
      </c>
      <c r="C98" s="46">
        <f>Q_class_deposited!C87</f>
        <v>0</v>
      </c>
      <c r="D98" s="161">
        <f t="shared" si="10"/>
        <v>1</v>
      </c>
      <c r="E98" s="68">
        <f t="shared" si="11"/>
        <v>0</v>
      </c>
      <c r="F98" s="38">
        <f t="shared" si="12"/>
        <v>0</v>
      </c>
      <c r="G98" s="38">
        <f t="shared" si="14"/>
        <v>0</v>
      </c>
      <c r="H98" s="38">
        <f t="shared" si="15"/>
        <v>0</v>
      </c>
      <c r="I98" s="163">
        <f t="shared" si="16"/>
        <v>0</v>
      </c>
      <c r="J98" s="164">
        <f t="shared" si="13"/>
        <v>0</v>
      </c>
    </row>
  </sheetData>
  <sheetProtection algorithmName="SHA-512" hashValue="64CV6Oei/p9JVDNNXj36MlNDtlYUqFLKS9VtlGWXmefmksqMpFcpQ7/AuIRqfO8zX2enkPSLNKrpXNshSXNf4w==" saltValue="k6EYMKqMLZMuA6FKbQYvbw==" spinCount="100000" sheet="1" objects="1" scenarios="1"/>
  <phoneticPr fontId="12" type="noConversion"/>
  <pageMargins left="0.75" right="0.75" top="1" bottom="1" header="0.5" footer="0.5"/>
  <pageSetup paperSize="9" orientation="portrait"/>
  <headerFooter alignWithMargins="0"/>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2:M98"/>
  <sheetViews>
    <sheetView showGridLines="0" workbookViewId="0">
      <selection activeCell="B4" sqref="B4"/>
    </sheetView>
  </sheetViews>
  <sheetFormatPr defaultColWidth="11.42578125" defaultRowHeight="12.75"/>
  <cols>
    <col min="1" max="1" width="3.42578125" style="4" customWidth="1"/>
    <col min="2" max="2" width="5.42578125" style="4" customWidth="1"/>
    <col min="3" max="3" width="9" style="4" customWidth="1"/>
    <col min="4" max="4" width="7.42578125" style="83" customWidth="1"/>
    <col min="5" max="5" width="13.42578125" style="4" customWidth="1"/>
    <col min="6" max="6" width="12.7109375" style="4" customWidth="1"/>
    <col min="7" max="7" width="12.28515625" style="4" customWidth="1"/>
    <col min="8" max="8" width="14.140625" style="4" customWidth="1"/>
    <col min="9" max="9" width="12" style="4" customWidth="1"/>
    <col min="10" max="10" width="10.42578125" style="4" customWidth="1"/>
    <col min="11" max="16384" width="11.42578125" style="4"/>
  </cols>
  <sheetData>
    <row r="2" spans="1:13" ht="15.75">
      <c r="B2" s="23" t="s">
        <v>98</v>
      </c>
      <c r="C2" s="85"/>
      <c r="D2" s="86"/>
      <c r="E2" s="87"/>
      <c r="F2" s="87"/>
      <c r="G2" s="87"/>
      <c r="H2" s="87"/>
      <c r="I2" s="87"/>
      <c r="J2" s="87"/>
    </row>
    <row r="3" spans="1:13" ht="16.5" thickBot="1">
      <c r="B3" s="22"/>
      <c r="C3" s="88"/>
      <c r="D3" s="89"/>
      <c r="E3" s="90"/>
      <c r="F3" s="90"/>
      <c r="G3" s="90"/>
      <c r="H3" s="90"/>
      <c r="I3" s="90"/>
      <c r="J3" s="90"/>
    </row>
    <row r="4" spans="1:13" ht="26.25" thickBot="1">
      <c r="B4" s="91"/>
      <c r="C4" s="92"/>
      <c r="D4" s="93"/>
      <c r="E4" s="77"/>
      <c r="F4" s="77"/>
      <c r="G4" s="77"/>
      <c r="H4" s="77"/>
      <c r="I4" s="59" t="s">
        <v>72</v>
      </c>
      <c r="J4" s="77"/>
    </row>
    <row r="5" spans="1:13">
      <c r="B5" s="91"/>
      <c r="C5" s="92"/>
      <c r="D5" s="52" t="s">
        <v>31</v>
      </c>
      <c r="E5" s="53"/>
      <c r="F5" s="53"/>
      <c r="G5" s="57"/>
      <c r="H5" s="64" t="s">
        <v>31</v>
      </c>
      <c r="I5" s="107">
        <f>DOCgarden</f>
        <v>0.2</v>
      </c>
      <c r="J5" s="77"/>
    </row>
    <row r="6" spans="1:13" ht="13.5" thickBot="1">
      <c r="B6" s="91"/>
      <c r="C6" s="92"/>
      <c r="D6" s="100" t="s">
        <v>33</v>
      </c>
      <c r="E6" s="101"/>
      <c r="F6" s="101"/>
      <c r="G6" s="102"/>
      <c r="H6" s="103" t="s">
        <v>33</v>
      </c>
      <c r="I6" s="154">
        <f>DOCf_garden</f>
        <v>0.7</v>
      </c>
      <c r="J6" s="77"/>
    </row>
    <row r="7" spans="1:13">
      <c r="D7" s="52" t="s">
        <v>73</v>
      </c>
      <c r="E7" s="53"/>
      <c r="F7" s="53"/>
      <c r="G7" s="57"/>
      <c r="H7" s="64" t="s">
        <v>32</v>
      </c>
      <c r="I7" s="58">
        <f>k_garden</f>
        <v>0.1</v>
      </c>
      <c r="J7" s="24"/>
    </row>
    <row r="8" spans="1:13" ht="15.75">
      <c r="D8" s="96" t="s">
        <v>74</v>
      </c>
      <c r="E8" s="97"/>
      <c r="F8" s="97"/>
      <c r="G8" s="98"/>
      <c r="H8" s="99" t="s">
        <v>75</v>
      </c>
      <c r="I8" s="104">
        <f>LN(2)/$I$7</f>
        <v>6.9314718055994522</v>
      </c>
      <c r="J8" s="24"/>
    </row>
    <row r="9" spans="1:13">
      <c r="D9" s="54" t="s">
        <v>76</v>
      </c>
      <c r="E9" s="55"/>
      <c r="F9" s="55"/>
      <c r="G9" s="56"/>
      <c r="H9" s="65" t="s">
        <v>77</v>
      </c>
      <c r="I9" s="25">
        <f>EXP(-$I$7)</f>
        <v>0.90483741803595952</v>
      </c>
      <c r="J9" s="24"/>
    </row>
    <row r="10" spans="1:13">
      <c r="D10" s="54" t="s">
        <v>78</v>
      </c>
      <c r="E10" s="55"/>
      <c r="F10" s="55"/>
      <c r="G10" s="56"/>
      <c r="H10" s="65" t="s">
        <v>79</v>
      </c>
      <c r="I10" s="25">
        <f>ProcessStartMonth</f>
        <v>13</v>
      </c>
      <c r="J10" s="24"/>
    </row>
    <row r="11" spans="1:13" ht="13.5" thickBot="1">
      <c r="D11" s="78" t="s">
        <v>80</v>
      </c>
      <c r="E11" s="79"/>
      <c r="F11" s="79"/>
      <c r="G11" s="80"/>
      <c r="H11" s="81" t="s">
        <v>81</v>
      </c>
      <c r="I11" s="82">
        <f>EXP(-$I$7*((13-I10)/12))</f>
        <v>1</v>
      </c>
      <c r="J11" s="24"/>
    </row>
    <row r="12" spans="1:13" ht="13.5" thickBot="1">
      <c r="C12" s="26"/>
      <c r="D12" s="60" t="s">
        <v>82</v>
      </c>
      <c r="E12" s="61"/>
      <c r="F12" s="61"/>
      <c r="G12" s="62"/>
      <c r="H12" s="66" t="s">
        <v>67</v>
      </c>
      <c r="I12" s="63">
        <f>MethaneFraction</f>
        <v>0.5</v>
      </c>
      <c r="J12" s="24"/>
    </row>
    <row r="13" spans="1:13" ht="13.5" thickBot="1">
      <c r="E13" s="24"/>
      <c r="F13" s="24"/>
      <c r="G13" s="24"/>
      <c r="H13" s="24"/>
      <c r="I13" s="24"/>
      <c r="J13" s="24"/>
    </row>
    <row r="14" spans="1:13" ht="51">
      <c r="B14" s="27" t="s">
        <v>50</v>
      </c>
      <c r="C14" s="28" t="s">
        <v>83</v>
      </c>
      <c r="D14" s="29" t="s">
        <v>41</v>
      </c>
      <c r="E14" s="30" t="s">
        <v>84</v>
      </c>
      <c r="F14" s="30" t="s">
        <v>85</v>
      </c>
      <c r="G14" s="30" t="s">
        <v>86</v>
      </c>
      <c r="H14" s="30" t="s">
        <v>87</v>
      </c>
      <c r="I14" s="30" t="s">
        <v>88</v>
      </c>
      <c r="J14" s="95" t="s">
        <v>89</v>
      </c>
      <c r="M14" s="155"/>
    </row>
    <row r="15" spans="1:13" ht="22.5">
      <c r="A15" s="94"/>
      <c r="B15" s="47"/>
      <c r="C15" s="48" t="s">
        <v>90</v>
      </c>
      <c r="D15" s="49" t="s">
        <v>41</v>
      </c>
      <c r="E15" s="50" t="s">
        <v>99</v>
      </c>
      <c r="F15" s="50" t="s">
        <v>92</v>
      </c>
      <c r="G15" s="50" t="s">
        <v>93</v>
      </c>
      <c r="H15" s="50" t="s">
        <v>94</v>
      </c>
      <c r="I15" s="50" t="s">
        <v>95</v>
      </c>
      <c r="J15" s="51" t="s">
        <v>96</v>
      </c>
    </row>
    <row r="16" spans="1:13" ht="13.5" thickBot="1">
      <c r="B16" s="6"/>
      <c r="C16" s="7" t="s">
        <v>56</v>
      </c>
      <c r="D16" s="31" t="s">
        <v>97</v>
      </c>
      <c r="E16" s="7" t="s">
        <v>56</v>
      </c>
      <c r="F16" s="7" t="s">
        <v>56</v>
      </c>
      <c r="G16" s="7" t="s">
        <v>56</v>
      </c>
      <c r="H16" s="7" t="s">
        <v>56</v>
      </c>
      <c r="I16" s="7" t="s">
        <v>56</v>
      </c>
      <c r="J16" s="7" t="s">
        <v>56</v>
      </c>
    </row>
    <row r="17" spans="2:13" ht="13.5" thickBot="1">
      <c r="B17" s="8"/>
      <c r="C17" s="32"/>
      <c r="D17" s="33"/>
      <c r="E17" s="69"/>
      <c r="F17" s="34"/>
      <c r="G17" s="34"/>
      <c r="H17" s="34"/>
      <c r="I17" s="34"/>
      <c r="J17" s="35"/>
    </row>
    <row r="18" spans="2:13" ht="13.5" thickBot="1">
      <c r="B18" s="41">
        <f>Q_class_deposited!B7</f>
        <v>1950</v>
      </c>
      <c r="C18" s="44">
        <f>Q_class_deposited!D7</f>
        <v>0</v>
      </c>
      <c r="D18" s="161">
        <f t="shared" ref="D18:D49" si="0">MCF</f>
        <v>1</v>
      </c>
      <c r="E18" s="68">
        <f t="shared" ref="E18:E49" si="1">C18*DOCgarden*DOCf_garden*D18</f>
        <v>0</v>
      </c>
      <c r="F18" s="36">
        <f t="shared" ref="F18:F81" si="2">E18*$I$11</f>
        <v>0</v>
      </c>
      <c r="G18" s="36">
        <f>E18*(1-$I$11)</f>
        <v>0</v>
      </c>
      <c r="H18" s="36">
        <f>F18+H17*$I$9</f>
        <v>0</v>
      </c>
      <c r="I18" s="165">
        <f>H17*(1-$I$9)+G18</f>
        <v>0</v>
      </c>
      <c r="J18" s="164">
        <f t="shared" ref="J18:J49" si="3">I18*MethaneFraction*MassRatio</f>
        <v>0</v>
      </c>
    </row>
    <row r="19" spans="2:13" ht="13.5" thickBot="1">
      <c r="B19" s="42">
        <f>Q_class_deposited!B8</f>
        <v>1951</v>
      </c>
      <c r="C19" s="45">
        <f>Q_class_deposited!D8</f>
        <v>0</v>
      </c>
      <c r="D19" s="161">
        <f t="shared" si="0"/>
        <v>1</v>
      </c>
      <c r="E19" s="68">
        <f t="shared" si="1"/>
        <v>0</v>
      </c>
      <c r="F19" s="37">
        <f t="shared" si="2"/>
        <v>0</v>
      </c>
      <c r="G19" s="37">
        <f t="shared" ref="G19:G82" si="4">E19*(1-$I$11)</f>
        <v>0</v>
      </c>
      <c r="H19" s="37">
        <f t="shared" ref="H19:H82" si="5">F19+H18*$I$9</f>
        <v>0</v>
      </c>
      <c r="I19" s="166">
        <f t="shared" ref="I19:I82" si="6">H18*(1-$I$9)+G19</f>
        <v>0</v>
      </c>
      <c r="J19" s="164">
        <f t="shared" si="3"/>
        <v>0</v>
      </c>
    </row>
    <row r="20" spans="2:13" ht="13.5" thickBot="1">
      <c r="B20" s="42">
        <f>Q_class_deposited!B9</f>
        <v>1952</v>
      </c>
      <c r="C20" s="45">
        <f>Q_class_deposited!D9</f>
        <v>0</v>
      </c>
      <c r="D20" s="161">
        <f t="shared" si="0"/>
        <v>1</v>
      </c>
      <c r="E20" s="68">
        <f t="shared" si="1"/>
        <v>0</v>
      </c>
      <c r="F20" s="37">
        <f t="shared" si="2"/>
        <v>0</v>
      </c>
      <c r="G20" s="37">
        <f t="shared" si="4"/>
        <v>0</v>
      </c>
      <c r="H20" s="37">
        <f t="shared" si="5"/>
        <v>0</v>
      </c>
      <c r="I20" s="166">
        <f t="shared" si="6"/>
        <v>0</v>
      </c>
      <c r="J20" s="164">
        <f t="shared" si="3"/>
        <v>0</v>
      </c>
    </row>
    <row r="21" spans="2:13" ht="13.5" thickBot="1">
      <c r="B21" s="42">
        <f>Q_class_deposited!B10</f>
        <v>1953</v>
      </c>
      <c r="C21" s="45">
        <f>Q_class_deposited!D10</f>
        <v>0</v>
      </c>
      <c r="D21" s="161">
        <f t="shared" si="0"/>
        <v>1</v>
      </c>
      <c r="E21" s="68">
        <f t="shared" si="1"/>
        <v>0</v>
      </c>
      <c r="F21" s="37">
        <f t="shared" si="2"/>
        <v>0</v>
      </c>
      <c r="G21" s="37">
        <f t="shared" si="4"/>
        <v>0</v>
      </c>
      <c r="H21" s="37">
        <f t="shared" si="5"/>
        <v>0</v>
      </c>
      <c r="I21" s="166">
        <f t="shared" si="6"/>
        <v>0</v>
      </c>
      <c r="J21" s="164">
        <f t="shared" si="3"/>
        <v>0</v>
      </c>
    </row>
    <row r="22" spans="2:13" ht="13.5" thickBot="1">
      <c r="B22" s="42">
        <f>Q_class_deposited!B11</f>
        <v>1954</v>
      </c>
      <c r="C22" s="45">
        <f>Q_class_deposited!D11</f>
        <v>0</v>
      </c>
      <c r="D22" s="161">
        <f t="shared" si="0"/>
        <v>1</v>
      </c>
      <c r="E22" s="68">
        <f t="shared" si="1"/>
        <v>0</v>
      </c>
      <c r="F22" s="37">
        <f t="shared" si="2"/>
        <v>0</v>
      </c>
      <c r="G22" s="37">
        <f t="shared" si="4"/>
        <v>0</v>
      </c>
      <c r="H22" s="37">
        <f t="shared" si="5"/>
        <v>0</v>
      </c>
      <c r="I22" s="166">
        <f t="shared" si="6"/>
        <v>0</v>
      </c>
      <c r="J22" s="164">
        <f t="shared" si="3"/>
        <v>0</v>
      </c>
      <c r="M22"/>
    </row>
    <row r="23" spans="2:13" ht="13.5" thickBot="1">
      <c r="B23" s="42">
        <f>Q_class_deposited!B12</f>
        <v>1955</v>
      </c>
      <c r="C23" s="45">
        <f>Q_class_deposited!D12</f>
        <v>0</v>
      </c>
      <c r="D23" s="161">
        <f t="shared" si="0"/>
        <v>1</v>
      </c>
      <c r="E23" s="68">
        <f t="shared" si="1"/>
        <v>0</v>
      </c>
      <c r="F23" s="37">
        <f t="shared" si="2"/>
        <v>0</v>
      </c>
      <c r="G23" s="37">
        <f t="shared" si="4"/>
        <v>0</v>
      </c>
      <c r="H23" s="37">
        <f t="shared" si="5"/>
        <v>0</v>
      </c>
      <c r="I23" s="166">
        <f t="shared" si="6"/>
        <v>0</v>
      </c>
      <c r="J23" s="164">
        <f t="shared" si="3"/>
        <v>0</v>
      </c>
    </row>
    <row r="24" spans="2:13" ht="13.5" thickBot="1">
      <c r="B24" s="42">
        <f>Q_class_deposited!B13</f>
        <v>1956</v>
      </c>
      <c r="C24" s="45">
        <f>Q_class_deposited!D13</f>
        <v>0</v>
      </c>
      <c r="D24" s="161">
        <f t="shared" si="0"/>
        <v>1</v>
      </c>
      <c r="E24" s="68">
        <f t="shared" si="1"/>
        <v>0</v>
      </c>
      <c r="F24" s="37">
        <f t="shared" si="2"/>
        <v>0</v>
      </c>
      <c r="G24" s="37">
        <f t="shared" si="4"/>
        <v>0</v>
      </c>
      <c r="H24" s="37">
        <f t="shared" si="5"/>
        <v>0</v>
      </c>
      <c r="I24" s="166">
        <f t="shared" si="6"/>
        <v>0</v>
      </c>
      <c r="J24" s="164">
        <f t="shared" si="3"/>
        <v>0</v>
      </c>
    </row>
    <row r="25" spans="2:13" ht="13.5" thickBot="1">
      <c r="B25" s="42">
        <f>Q_class_deposited!B14</f>
        <v>1957</v>
      </c>
      <c r="C25" s="45">
        <f>Q_class_deposited!D14</f>
        <v>0</v>
      </c>
      <c r="D25" s="161">
        <f t="shared" si="0"/>
        <v>1</v>
      </c>
      <c r="E25" s="68">
        <f t="shared" si="1"/>
        <v>0</v>
      </c>
      <c r="F25" s="37">
        <f t="shared" si="2"/>
        <v>0</v>
      </c>
      <c r="G25" s="37">
        <f t="shared" si="4"/>
        <v>0</v>
      </c>
      <c r="H25" s="37">
        <f t="shared" si="5"/>
        <v>0</v>
      </c>
      <c r="I25" s="166">
        <f t="shared" si="6"/>
        <v>0</v>
      </c>
      <c r="J25" s="164">
        <f t="shared" si="3"/>
        <v>0</v>
      </c>
    </row>
    <row r="26" spans="2:13" ht="13.5" thickBot="1">
      <c r="B26" s="42">
        <f>Q_class_deposited!B15</f>
        <v>1958</v>
      </c>
      <c r="C26" s="45">
        <f>Q_class_deposited!D15</f>
        <v>0</v>
      </c>
      <c r="D26" s="161">
        <f t="shared" si="0"/>
        <v>1</v>
      </c>
      <c r="E26" s="68">
        <f t="shared" si="1"/>
        <v>0</v>
      </c>
      <c r="F26" s="37">
        <f t="shared" si="2"/>
        <v>0</v>
      </c>
      <c r="G26" s="37">
        <f t="shared" si="4"/>
        <v>0</v>
      </c>
      <c r="H26" s="37">
        <f t="shared" si="5"/>
        <v>0</v>
      </c>
      <c r="I26" s="166">
        <f t="shared" si="6"/>
        <v>0</v>
      </c>
      <c r="J26" s="164">
        <f t="shared" si="3"/>
        <v>0</v>
      </c>
    </row>
    <row r="27" spans="2:13" ht="13.5" thickBot="1">
      <c r="B27" s="42">
        <f>Q_class_deposited!B16</f>
        <v>1959</v>
      </c>
      <c r="C27" s="45">
        <f>Q_class_deposited!D16</f>
        <v>0</v>
      </c>
      <c r="D27" s="161">
        <f t="shared" si="0"/>
        <v>1</v>
      </c>
      <c r="E27" s="68">
        <f t="shared" si="1"/>
        <v>0</v>
      </c>
      <c r="F27" s="37">
        <f t="shared" si="2"/>
        <v>0</v>
      </c>
      <c r="G27" s="37">
        <f t="shared" si="4"/>
        <v>0</v>
      </c>
      <c r="H27" s="37">
        <f t="shared" si="5"/>
        <v>0</v>
      </c>
      <c r="I27" s="166">
        <f t="shared" si="6"/>
        <v>0</v>
      </c>
      <c r="J27" s="164">
        <f t="shared" si="3"/>
        <v>0</v>
      </c>
    </row>
    <row r="28" spans="2:13" ht="13.5" thickBot="1">
      <c r="B28" s="42">
        <f>Q_class_deposited!B17</f>
        <v>1960</v>
      </c>
      <c r="C28" s="45">
        <f>Q_class_deposited!D17</f>
        <v>0</v>
      </c>
      <c r="D28" s="161">
        <f t="shared" si="0"/>
        <v>1</v>
      </c>
      <c r="E28" s="68">
        <f t="shared" si="1"/>
        <v>0</v>
      </c>
      <c r="F28" s="37">
        <f t="shared" si="2"/>
        <v>0</v>
      </c>
      <c r="G28" s="37">
        <f t="shared" si="4"/>
        <v>0</v>
      </c>
      <c r="H28" s="37">
        <f t="shared" si="5"/>
        <v>0</v>
      </c>
      <c r="I28" s="166">
        <f t="shared" si="6"/>
        <v>0</v>
      </c>
      <c r="J28" s="164">
        <f t="shared" si="3"/>
        <v>0</v>
      </c>
    </row>
    <row r="29" spans="2:13" ht="13.5" thickBot="1">
      <c r="B29" s="42">
        <f>Q_class_deposited!B18</f>
        <v>1961</v>
      </c>
      <c r="C29" s="45">
        <f>Q_class_deposited!D18</f>
        <v>0</v>
      </c>
      <c r="D29" s="161">
        <f t="shared" si="0"/>
        <v>1</v>
      </c>
      <c r="E29" s="68">
        <f t="shared" si="1"/>
        <v>0</v>
      </c>
      <c r="F29" s="37">
        <f t="shared" si="2"/>
        <v>0</v>
      </c>
      <c r="G29" s="37">
        <f t="shared" si="4"/>
        <v>0</v>
      </c>
      <c r="H29" s="37">
        <f t="shared" si="5"/>
        <v>0</v>
      </c>
      <c r="I29" s="166">
        <f t="shared" si="6"/>
        <v>0</v>
      </c>
      <c r="J29" s="164">
        <f t="shared" si="3"/>
        <v>0</v>
      </c>
    </row>
    <row r="30" spans="2:13" ht="13.5" thickBot="1">
      <c r="B30" s="42">
        <f>Q_class_deposited!B19</f>
        <v>1962</v>
      </c>
      <c r="C30" s="45">
        <f>Q_class_deposited!D19</f>
        <v>0</v>
      </c>
      <c r="D30" s="161">
        <f t="shared" si="0"/>
        <v>1</v>
      </c>
      <c r="E30" s="68">
        <f t="shared" si="1"/>
        <v>0</v>
      </c>
      <c r="F30" s="37">
        <f t="shared" si="2"/>
        <v>0</v>
      </c>
      <c r="G30" s="37">
        <f t="shared" si="4"/>
        <v>0</v>
      </c>
      <c r="H30" s="37">
        <f t="shared" si="5"/>
        <v>0</v>
      </c>
      <c r="I30" s="166">
        <f t="shared" si="6"/>
        <v>0</v>
      </c>
      <c r="J30" s="164">
        <f t="shared" si="3"/>
        <v>0</v>
      </c>
    </row>
    <row r="31" spans="2:13" ht="13.5" thickBot="1">
      <c r="B31" s="42">
        <f>Q_class_deposited!B20</f>
        <v>1963</v>
      </c>
      <c r="C31" s="45">
        <f>Q_class_deposited!D20</f>
        <v>0</v>
      </c>
      <c r="D31" s="161">
        <f t="shared" si="0"/>
        <v>1</v>
      </c>
      <c r="E31" s="68">
        <f t="shared" si="1"/>
        <v>0</v>
      </c>
      <c r="F31" s="37">
        <f t="shared" si="2"/>
        <v>0</v>
      </c>
      <c r="G31" s="37">
        <f t="shared" si="4"/>
        <v>0</v>
      </c>
      <c r="H31" s="37">
        <f t="shared" si="5"/>
        <v>0</v>
      </c>
      <c r="I31" s="166">
        <f t="shared" si="6"/>
        <v>0</v>
      </c>
      <c r="J31" s="164">
        <f t="shared" si="3"/>
        <v>0</v>
      </c>
    </row>
    <row r="32" spans="2:13" ht="13.5" thickBot="1">
      <c r="B32" s="42">
        <f>Q_class_deposited!B21</f>
        <v>1964</v>
      </c>
      <c r="C32" s="45">
        <f>Q_class_deposited!D21</f>
        <v>0</v>
      </c>
      <c r="D32" s="161">
        <f t="shared" si="0"/>
        <v>1</v>
      </c>
      <c r="E32" s="68">
        <f t="shared" si="1"/>
        <v>0</v>
      </c>
      <c r="F32" s="37">
        <f t="shared" si="2"/>
        <v>0</v>
      </c>
      <c r="G32" s="37">
        <f t="shared" si="4"/>
        <v>0</v>
      </c>
      <c r="H32" s="37">
        <f t="shared" si="5"/>
        <v>0</v>
      </c>
      <c r="I32" s="166">
        <f t="shared" si="6"/>
        <v>0</v>
      </c>
      <c r="J32" s="164">
        <f t="shared" si="3"/>
        <v>0</v>
      </c>
    </row>
    <row r="33" spans="2:10" ht="13.5" thickBot="1">
      <c r="B33" s="42">
        <f>Q_class_deposited!B22</f>
        <v>1965</v>
      </c>
      <c r="C33" s="45">
        <f>Q_class_deposited!D22</f>
        <v>0</v>
      </c>
      <c r="D33" s="161">
        <f t="shared" si="0"/>
        <v>1</v>
      </c>
      <c r="E33" s="68">
        <f t="shared" si="1"/>
        <v>0</v>
      </c>
      <c r="F33" s="37">
        <f t="shared" si="2"/>
        <v>0</v>
      </c>
      <c r="G33" s="37">
        <f t="shared" si="4"/>
        <v>0</v>
      </c>
      <c r="H33" s="37">
        <f t="shared" si="5"/>
        <v>0</v>
      </c>
      <c r="I33" s="166">
        <f t="shared" si="6"/>
        <v>0</v>
      </c>
      <c r="J33" s="164">
        <f t="shared" si="3"/>
        <v>0</v>
      </c>
    </row>
    <row r="34" spans="2:10" ht="13.5" thickBot="1">
      <c r="B34" s="42">
        <f>Q_class_deposited!B23</f>
        <v>1966</v>
      </c>
      <c r="C34" s="45">
        <f>Q_class_deposited!D23</f>
        <v>0</v>
      </c>
      <c r="D34" s="161">
        <f t="shared" si="0"/>
        <v>1</v>
      </c>
      <c r="E34" s="68">
        <f t="shared" si="1"/>
        <v>0</v>
      </c>
      <c r="F34" s="37">
        <f t="shared" si="2"/>
        <v>0</v>
      </c>
      <c r="G34" s="37">
        <f t="shared" si="4"/>
        <v>0</v>
      </c>
      <c r="H34" s="37">
        <f t="shared" si="5"/>
        <v>0</v>
      </c>
      <c r="I34" s="166">
        <f t="shared" si="6"/>
        <v>0</v>
      </c>
      <c r="J34" s="164">
        <f t="shared" si="3"/>
        <v>0</v>
      </c>
    </row>
    <row r="35" spans="2:10" ht="13.5" thickBot="1">
      <c r="B35" s="42">
        <f>Q_class_deposited!B24</f>
        <v>1967</v>
      </c>
      <c r="C35" s="45">
        <f>Q_class_deposited!D24</f>
        <v>0</v>
      </c>
      <c r="D35" s="161">
        <f t="shared" si="0"/>
        <v>1</v>
      </c>
      <c r="E35" s="68">
        <f t="shared" si="1"/>
        <v>0</v>
      </c>
      <c r="F35" s="37">
        <f t="shared" si="2"/>
        <v>0</v>
      </c>
      <c r="G35" s="37">
        <f t="shared" si="4"/>
        <v>0</v>
      </c>
      <c r="H35" s="37">
        <f t="shared" si="5"/>
        <v>0</v>
      </c>
      <c r="I35" s="166">
        <f t="shared" si="6"/>
        <v>0</v>
      </c>
      <c r="J35" s="164">
        <f t="shared" si="3"/>
        <v>0</v>
      </c>
    </row>
    <row r="36" spans="2:10" ht="13.5" thickBot="1">
      <c r="B36" s="42">
        <f>Q_class_deposited!B25</f>
        <v>1968</v>
      </c>
      <c r="C36" s="45">
        <f>Q_class_deposited!D25</f>
        <v>0</v>
      </c>
      <c r="D36" s="161">
        <f t="shared" si="0"/>
        <v>1</v>
      </c>
      <c r="E36" s="68">
        <f t="shared" si="1"/>
        <v>0</v>
      </c>
      <c r="F36" s="37">
        <f t="shared" si="2"/>
        <v>0</v>
      </c>
      <c r="G36" s="37">
        <f t="shared" si="4"/>
        <v>0</v>
      </c>
      <c r="H36" s="37">
        <f t="shared" si="5"/>
        <v>0</v>
      </c>
      <c r="I36" s="166">
        <f t="shared" si="6"/>
        <v>0</v>
      </c>
      <c r="J36" s="164">
        <f t="shared" si="3"/>
        <v>0</v>
      </c>
    </row>
    <row r="37" spans="2:10" ht="13.5" thickBot="1">
      <c r="B37" s="42">
        <f>Q_class_deposited!B26</f>
        <v>1969</v>
      </c>
      <c r="C37" s="45">
        <f>Q_class_deposited!D26</f>
        <v>0</v>
      </c>
      <c r="D37" s="161">
        <f t="shared" si="0"/>
        <v>1</v>
      </c>
      <c r="E37" s="68">
        <f t="shared" si="1"/>
        <v>0</v>
      </c>
      <c r="F37" s="37">
        <f t="shared" si="2"/>
        <v>0</v>
      </c>
      <c r="G37" s="37">
        <f t="shared" si="4"/>
        <v>0</v>
      </c>
      <c r="H37" s="37">
        <f t="shared" si="5"/>
        <v>0</v>
      </c>
      <c r="I37" s="166">
        <f t="shared" si="6"/>
        <v>0</v>
      </c>
      <c r="J37" s="164">
        <f t="shared" si="3"/>
        <v>0</v>
      </c>
    </row>
    <row r="38" spans="2:10" ht="13.5" thickBot="1">
      <c r="B38" s="42">
        <f>Q_class_deposited!B27</f>
        <v>1970</v>
      </c>
      <c r="C38" s="45">
        <f>Q_class_deposited!D27</f>
        <v>0</v>
      </c>
      <c r="D38" s="161">
        <f t="shared" si="0"/>
        <v>1</v>
      </c>
      <c r="E38" s="68">
        <f t="shared" si="1"/>
        <v>0</v>
      </c>
      <c r="F38" s="37">
        <f t="shared" si="2"/>
        <v>0</v>
      </c>
      <c r="G38" s="37">
        <f t="shared" si="4"/>
        <v>0</v>
      </c>
      <c r="H38" s="37">
        <f t="shared" si="5"/>
        <v>0</v>
      </c>
      <c r="I38" s="166">
        <f t="shared" si="6"/>
        <v>0</v>
      </c>
      <c r="J38" s="164">
        <f t="shared" si="3"/>
        <v>0</v>
      </c>
    </row>
    <row r="39" spans="2:10" ht="13.5" thickBot="1">
      <c r="B39" s="42">
        <f>Q_class_deposited!B28</f>
        <v>1971</v>
      </c>
      <c r="C39" s="45">
        <f>Q_class_deposited!D28</f>
        <v>0</v>
      </c>
      <c r="D39" s="161">
        <f t="shared" si="0"/>
        <v>1</v>
      </c>
      <c r="E39" s="68">
        <f t="shared" si="1"/>
        <v>0</v>
      </c>
      <c r="F39" s="37">
        <f t="shared" si="2"/>
        <v>0</v>
      </c>
      <c r="G39" s="37">
        <f t="shared" si="4"/>
        <v>0</v>
      </c>
      <c r="H39" s="37">
        <f t="shared" si="5"/>
        <v>0</v>
      </c>
      <c r="I39" s="166">
        <f t="shared" si="6"/>
        <v>0</v>
      </c>
      <c r="J39" s="164">
        <f t="shared" si="3"/>
        <v>0</v>
      </c>
    </row>
    <row r="40" spans="2:10" ht="13.5" thickBot="1">
      <c r="B40" s="42">
        <f>Q_class_deposited!B29</f>
        <v>1972</v>
      </c>
      <c r="C40" s="45">
        <f>Q_class_deposited!D29</f>
        <v>0</v>
      </c>
      <c r="D40" s="161">
        <f t="shared" si="0"/>
        <v>1</v>
      </c>
      <c r="E40" s="68">
        <f t="shared" si="1"/>
        <v>0</v>
      </c>
      <c r="F40" s="37">
        <f t="shared" si="2"/>
        <v>0</v>
      </c>
      <c r="G40" s="37">
        <f t="shared" si="4"/>
        <v>0</v>
      </c>
      <c r="H40" s="37">
        <f t="shared" si="5"/>
        <v>0</v>
      </c>
      <c r="I40" s="166">
        <f t="shared" si="6"/>
        <v>0</v>
      </c>
      <c r="J40" s="164">
        <f t="shared" si="3"/>
        <v>0</v>
      </c>
    </row>
    <row r="41" spans="2:10" ht="13.5" thickBot="1">
      <c r="B41" s="42">
        <f>Q_class_deposited!B30</f>
        <v>1973</v>
      </c>
      <c r="C41" s="45">
        <f>Q_class_deposited!D30</f>
        <v>0</v>
      </c>
      <c r="D41" s="161">
        <f t="shared" si="0"/>
        <v>1</v>
      </c>
      <c r="E41" s="68">
        <f t="shared" si="1"/>
        <v>0</v>
      </c>
      <c r="F41" s="37">
        <f t="shared" si="2"/>
        <v>0</v>
      </c>
      <c r="G41" s="37">
        <f t="shared" si="4"/>
        <v>0</v>
      </c>
      <c r="H41" s="37">
        <f t="shared" si="5"/>
        <v>0</v>
      </c>
      <c r="I41" s="166">
        <f t="shared" si="6"/>
        <v>0</v>
      </c>
      <c r="J41" s="164">
        <f t="shared" si="3"/>
        <v>0</v>
      </c>
    </row>
    <row r="42" spans="2:10" ht="13.5" thickBot="1">
      <c r="B42" s="42">
        <f>Q_class_deposited!B31</f>
        <v>1974</v>
      </c>
      <c r="C42" s="45">
        <f>Q_class_deposited!D31</f>
        <v>0</v>
      </c>
      <c r="D42" s="161">
        <f t="shared" si="0"/>
        <v>1</v>
      </c>
      <c r="E42" s="68">
        <f t="shared" si="1"/>
        <v>0</v>
      </c>
      <c r="F42" s="37">
        <f t="shared" si="2"/>
        <v>0</v>
      </c>
      <c r="G42" s="37">
        <f t="shared" si="4"/>
        <v>0</v>
      </c>
      <c r="H42" s="37">
        <f t="shared" si="5"/>
        <v>0</v>
      </c>
      <c r="I42" s="166">
        <f t="shared" si="6"/>
        <v>0</v>
      </c>
      <c r="J42" s="164">
        <f t="shared" si="3"/>
        <v>0</v>
      </c>
    </row>
    <row r="43" spans="2:10" ht="13.5" thickBot="1">
      <c r="B43" s="42">
        <f>Q_class_deposited!B32</f>
        <v>1975</v>
      </c>
      <c r="C43" s="45">
        <f>Q_class_deposited!D32</f>
        <v>0</v>
      </c>
      <c r="D43" s="161">
        <f t="shared" si="0"/>
        <v>1</v>
      </c>
      <c r="E43" s="68">
        <f t="shared" si="1"/>
        <v>0</v>
      </c>
      <c r="F43" s="37">
        <f t="shared" si="2"/>
        <v>0</v>
      </c>
      <c r="G43" s="37">
        <f t="shared" si="4"/>
        <v>0</v>
      </c>
      <c r="H43" s="37">
        <f t="shared" si="5"/>
        <v>0</v>
      </c>
      <c r="I43" s="166">
        <f t="shared" si="6"/>
        <v>0</v>
      </c>
      <c r="J43" s="164">
        <f t="shared" si="3"/>
        <v>0</v>
      </c>
    </row>
    <row r="44" spans="2:10" ht="13.5" thickBot="1">
      <c r="B44" s="42">
        <f>Q_class_deposited!B33</f>
        <v>1976</v>
      </c>
      <c r="C44" s="45">
        <f>Q_class_deposited!D33</f>
        <v>0</v>
      </c>
      <c r="D44" s="161">
        <f t="shared" si="0"/>
        <v>1</v>
      </c>
      <c r="E44" s="68">
        <f t="shared" si="1"/>
        <v>0</v>
      </c>
      <c r="F44" s="37">
        <f t="shared" si="2"/>
        <v>0</v>
      </c>
      <c r="G44" s="37">
        <f t="shared" si="4"/>
        <v>0</v>
      </c>
      <c r="H44" s="37">
        <f t="shared" si="5"/>
        <v>0</v>
      </c>
      <c r="I44" s="166">
        <f t="shared" si="6"/>
        <v>0</v>
      </c>
      <c r="J44" s="164">
        <f t="shared" si="3"/>
        <v>0</v>
      </c>
    </row>
    <row r="45" spans="2:10" ht="13.5" thickBot="1">
      <c r="B45" s="42">
        <f>Q_class_deposited!B34</f>
        <v>1977</v>
      </c>
      <c r="C45" s="45">
        <f>Q_class_deposited!D34</f>
        <v>0</v>
      </c>
      <c r="D45" s="161">
        <f t="shared" si="0"/>
        <v>1</v>
      </c>
      <c r="E45" s="68">
        <f t="shared" si="1"/>
        <v>0</v>
      </c>
      <c r="F45" s="37">
        <f t="shared" si="2"/>
        <v>0</v>
      </c>
      <c r="G45" s="37">
        <f t="shared" si="4"/>
        <v>0</v>
      </c>
      <c r="H45" s="37">
        <f t="shared" si="5"/>
        <v>0</v>
      </c>
      <c r="I45" s="166">
        <f t="shared" si="6"/>
        <v>0</v>
      </c>
      <c r="J45" s="164">
        <f t="shared" si="3"/>
        <v>0</v>
      </c>
    </row>
    <row r="46" spans="2:10" ht="13.5" thickBot="1">
      <c r="B46" s="42">
        <f>Q_class_deposited!B35</f>
        <v>1978</v>
      </c>
      <c r="C46" s="45">
        <f>Q_class_deposited!D35</f>
        <v>0</v>
      </c>
      <c r="D46" s="161">
        <f t="shared" si="0"/>
        <v>1</v>
      </c>
      <c r="E46" s="68">
        <f t="shared" si="1"/>
        <v>0</v>
      </c>
      <c r="F46" s="37">
        <f t="shared" si="2"/>
        <v>0</v>
      </c>
      <c r="G46" s="37">
        <f t="shared" si="4"/>
        <v>0</v>
      </c>
      <c r="H46" s="37">
        <f t="shared" si="5"/>
        <v>0</v>
      </c>
      <c r="I46" s="166">
        <f t="shared" si="6"/>
        <v>0</v>
      </c>
      <c r="J46" s="164">
        <f t="shared" si="3"/>
        <v>0</v>
      </c>
    </row>
    <row r="47" spans="2:10" ht="13.5" thickBot="1">
      <c r="B47" s="42">
        <f>Q_class_deposited!B36</f>
        <v>1979</v>
      </c>
      <c r="C47" s="45">
        <f>Q_class_deposited!D36</f>
        <v>0</v>
      </c>
      <c r="D47" s="161">
        <f t="shared" si="0"/>
        <v>1</v>
      </c>
      <c r="E47" s="68">
        <f t="shared" si="1"/>
        <v>0</v>
      </c>
      <c r="F47" s="37">
        <f t="shared" si="2"/>
        <v>0</v>
      </c>
      <c r="G47" s="37">
        <f t="shared" si="4"/>
        <v>0</v>
      </c>
      <c r="H47" s="37">
        <f t="shared" si="5"/>
        <v>0</v>
      </c>
      <c r="I47" s="166">
        <f t="shared" si="6"/>
        <v>0</v>
      </c>
      <c r="J47" s="164">
        <f t="shared" si="3"/>
        <v>0</v>
      </c>
    </row>
    <row r="48" spans="2:10" ht="13.5" thickBot="1">
      <c r="B48" s="42">
        <f>Q_class_deposited!B37</f>
        <v>1980</v>
      </c>
      <c r="C48" s="45">
        <f>Q_class_deposited!D37</f>
        <v>0</v>
      </c>
      <c r="D48" s="161">
        <f t="shared" si="0"/>
        <v>1</v>
      </c>
      <c r="E48" s="68">
        <f t="shared" si="1"/>
        <v>0</v>
      </c>
      <c r="F48" s="37">
        <f t="shared" si="2"/>
        <v>0</v>
      </c>
      <c r="G48" s="37">
        <f t="shared" si="4"/>
        <v>0</v>
      </c>
      <c r="H48" s="37">
        <f t="shared" si="5"/>
        <v>0</v>
      </c>
      <c r="I48" s="166">
        <f t="shared" si="6"/>
        <v>0</v>
      </c>
      <c r="J48" s="164">
        <f t="shared" si="3"/>
        <v>0</v>
      </c>
    </row>
    <row r="49" spans="2:10" ht="13.5" thickBot="1">
      <c r="B49" s="42">
        <f>Q_class_deposited!B38</f>
        <v>1981</v>
      </c>
      <c r="C49" s="45">
        <f>Q_class_deposited!D38</f>
        <v>0</v>
      </c>
      <c r="D49" s="161">
        <f t="shared" si="0"/>
        <v>1</v>
      </c>
      <c r="E49" s="68">
        <f t="shared" si="1"/>
        <v>0</v>
      </c>
      <c r="F49" s="37">
        <f t="shared" si="2"/>
        <v>0</v>
      </c>
      <c r="G49" s="37">
        <f t="shared" si="4"/>
        <v>0</v>
      </c>
      <c r="H49" s="37">
        <f t="shared" si="5"/>
        <v>0</v>
      </c>
      <c r="I49" s="166">
        <f t="shared" si="6"/>
        <v>0</v>
      </c>
      <c r="J49" s="164">
        <f t="shared" si="3"/>
        <v>0</v>
      </c>
    </row>
    <row r="50" spans="2:10" ht="13.5" thickBot="1">
      <c r="B50" s="42">
        <f>Q_class_deposited!B39</f>
        <v>1982</v>
      </c>
      <c r="C50" s="45">
        <f>Q_class_deposited!D39</f>
        <v>0</v>
      </c>
      <c r="D50" s="161">
        <f t="shared" ref="D50:D81" si="7">MCF</f>
        <v>1</v>
      </c>
      <c r="E50" s="68">
        <f t="shared" ref="E50:E81" si="8">C50*DOCgarden*DOCf_garden*D50</f>
        <v>0</v>
      </c>
      <c r="F50" s="37">
        <f t="shared" si="2"/>
        <v>0</v>
      </c>
      <c r="G50" s="37">
        <f t="shared" si="4"/>
        <v>0</v>
      </c>
      <c r="H50" s="37">
        <f t="shared" si="5"/>
        <v>0</v>
      </c>
      <c r="I50" s="166">
        <f t="shared" si="6"/>
        <v>0</v>
      </c>
      <c r="J50" s="164">
        <f t="shared" ref="J50:J81" si="9">I50*MethaneFraction*MassRatio</f>
        <v>0</v>
      </c>
    </row>
    <row r="51" spans="2:10" ht="13.5" thickBot="1">
      <c r="B51" s="42">
        <f>Q_class_deposited!B40</f>
        <v>1983</v>
      </c>
      <c r="C51" s="45">
        <f>Q_class_deposited!D40</f>
        <v>0</v>
      </c>
      <c r="D51" s="161">
        <f t="shared" si="7"/>
        <v>1</v>
      </c>
      <c r="E51" s="68">
        <f t="shared" si="8"/>
        <v>0</v>
      </c>
      <c r="F51" s="37">
        <f t="shared" si="2"/>
        <v>0</v>
      </c>
      <c r="G51" s="37">
        <f t="shared" si="4"/>
        <v>0</v>
      </c>
      <c r="H51" s="37">
        <f t="shared" si="5"/>
        <v>0</v>
      </c>
      <c r="I51" s="166">
        <f t="shared" si="6"/>
        <v>0</v>
      </c>
      <c r="J51" s="164">
        <f t="shared" si="9"/>
        <v>0</v>
      </c>
    </row>
    <row r="52" spans="2:10" ht="13.5" thickBot="1">
      <c r="B52" s="42">
        <f>Q_class_deposited!B41</f>
        <v>1984</v>
      </c>
      <c r="C52" s="45">
        <f>Q_class_deposited!D41</f>
        <v>0</v>
      </c>
      <c r="D52" s="161">
        <f t="shared" si="7"/>
        <v>1</v>
      </c>
      <c r="E52" s="68">
        <f t="shared" si="8"/>
        <v>0</v>
      </c>
      <c r="F52" s="37">
        <f t="shared" si="2"/>
        <v>0</v>
      </c>
      <c r="G52" s="37">
        <f t="shared" si="4"/>
        <v>0</v>
      </c>
      <c r="H52" s="37">
        <f t="shared" si="5"/>
        <v>0</v>
      </c>
      <c r="I52" s="166">
        <f t="shared" si="6"/>
        <v>0</v>
      </c>
      <c r="J52" s="164">
        <f t="shared" si="9"/>
        <v>0</v>
      </c>
    </row>
    <row r="53" spans="2:10" ht="13.5" thickBot="1">
      <c r="B53" s="42">
        <f>Q_class_deposited!B42</f>
        <v>1985</v>
      </c>
      <c r="C53" s="45">
        <f>Q_class_deposited!D42</f>
        <v>0</v>
      </c>
      <c r="D53" s="161">
        <f t="shared" si="7"/>
        <v>1</v>
      </c>
      <c r="E53" s="68">
        <f t="shared" si="8"/>
        <v>0</v>
      </c>
      <c r="F53" s="37">
        <f t="shared" si="2"/>
        <v>0</v>
      </c>
      <c r="G53" s="37">
        <f t="shared" si="4"/>
        <v>0</v>
      </c>
      <c r="H53" s="37">
        <f t="shared" si="5"/>
        <v>0</v>
      </c>
      <c r="I53" s="166">
        <f t="shared" si="6"/>
        <v>0</v>
      </c>
      <c r="J53" s="164">
        <f t="shared" si="9"/>
        <v>0</v>
      </c>
    </row>
    <row r="54" spans="2:10" ht="13.5" thickBot="1">
      <c r="B54" s="42">
        <f>Q_class_deposited!B43</f>
        <v>1986</v>
      </c>
      <c r="C54" s="45">
        <f>Q_class_deposited!D43</f>
        <v>0</v>
      </c>
      <c r="D54" s="161">
        <f t="shared" si="7"/>
        <v>1</v>
      </c>
      <c r="E54" s="68">
        <f t="shared" si="8"/>
        <v>0</v>
      </c>
      <c r="F54" s="37">
        <f t="shared" si="2"/>
        <v>0</v>
      </c>
      <c r="G54" s="37">
        <f t="shared" si="4"/>
        <v>0</v>
      </c>
      <c r="H54" s="37">
        <f t="shared" si="5"/>
        <v>0</v>
      </c>
      <c r="I54" s="166">
        <f t="shared" si="6"/>
        <v>0</v>
      </c>
      <c r="J54" s="164">
        <f t="shared" si="9"/>
        <v>0</v>
      </c>
    </row>
    <row r="55" spans="2:10" ht="13.5" thickBot="1">
      <c r="B55" s="42">
        <f>Q_class_deposited!B44</f>
        <v>1987</v>
      </c>
      <c r="C55" s="45">
        <f>Q_class_deposited!D44</f>
        <v>0</v>
      </c>
      <c r="D55" s="161">
        <f t="shared" si="7"/>
        <v>1</v>
      </c>
      <c r="E55" s="68">
        <f t="shared" si="8"/>
        <v>0</v>
      </c>
      <c r="F55" s="37">
        <f t="shared" si="2"/>
        <v>0</v>
      </c>
      <c r="G55" s="37">
        <f t="shared" si="4"/>
        <v>0</v>
      </c>
      <c r="H55" s="37">
        <f t="shared" si="5"/>
        <v>0</v>
      </c>
      <c r="I55" s="166">
        <f t="shared" si="6"/>
        <v>0</v>
      </c>
      <c r="J55" s="164">
        <f t="shared" si="9"/>
        <v>0</v>
      </c>
    </row>
    <row r="56" spans="2:10" ht="13.5" thickBot="1">
      <c r="B56" s="42">
        <f>Q_class_deposited!B45</f>
        <v>1988</v>
      </c>
      <c r="C56" s="45">
        <f>Q_class_deposited!D45</f>
        <v>0</v>
      </c>
      <c r="D56" s="161">
        <f t="shared" si="7"/>
        <v>1</v>
      </c>
      <c r="E56" s="68">
        <f t="shared" si="8"/>
        <v>0</v>
      </c>
      <c r="F56" s="37">
        <f t="shared" si="2"/>
        <v>0</v>
      </c>
      <c r="G56" s="37">
        <f t="shared" si="4"/>
        <v>0</v>
      </c>
      <c r="H56" s="37">
        <f t="shared" si="5"/>
        <v>0</v>
      </c>
      <c r="I56" s="166">
        <f t="shared" si="6"/>
        <v>0</v>
      </c>
      <c r="J56" s="164">
        <f t="shared" si="9"/>
        <v>0</v>
      </c>
    </row>
    <row r="57" spans="2:10" ht="13.5" thickBot="1">
      <c r="B57" s="42">
        <f>Q_class_deposited!B46</f>
        <v>1989</v>
      </c>
      <c r="C57" s="45">
        <f>Q_class_deposited!D46</f>
        <v>0</v>
      </c>
      <c r="D57" s="161">
        <f t="shared" si="7"/>
        <v>1</v>
      </c>
      <c r="E57" s="68">
        <f t="shared" si="8"/>
        <v>0</v>
      </c>
      <c r="F57" s="37">
        <f t="shared" si="2"/>
        <v>0</v>
      </c>
      <c r="G57" s="37">
        <f t="shared" si="4"/>
        <v>0</v>
      </c>
      <c r="H57" s="37">
        <f t="shared" si="5"/>
        <v>0</v>
      </c>
      <c r="I57" s="166">
        <f t="shared" si="6"/>
        <v>0</v>
      </c>
      <c r="J57" s="164">
        <f t="shared" si="9"/>
        <v>0</v>
      </c>
    </row>
    <row r="58" spans="2:10" ht="13.5" thickBot="1">
      <c r="B58" s="42">
        <f>Q_class_deposited!B47</f>
        <v>1990</v>
      </c>
      <c r="C58" s="45">
        <f>Q_class_deposited!D47</f>
        <v>0</v>
      </c>
      <c r="D58" s="161">
        <f t="shared" si="7"/>
        <v>1</v>
      </c>
      <c r="E58" s="68">
        <f t="shared" si="8"/>
        <v>0</v>
      </c>
      <c r="F58" s="37">
        <f t="shared" si="2"/>
        <v>0</v>
      </c>
      <c r="G58" s="37">
        <f t="shared" si="4"/>
        <v>0</v>
      </c>
      <c r="H58" s="37">
        <f t="shared" si="5"/>
        <v>0</v>
      </c>
      <c r="I58" s="166">
        <f t="shared" si="6"/>
        <v>0</v>
      </c>
      <c r="J58" s="164">
        <f t="shared" si="9"/>
        <v>0</v>
      </c>
    </row>
    <row r="59" spans="2:10" ht="13.5" thickBot="1">
      <c r="B59" s="42">
        <f>Q_class_deposited!B48</f>
        <v>1991</v>
      </c>
      <c r="C59" s="45">
        <f>Q_class_deposited!D48</f>
        <v>0</v>
      </c>
      <c r="D59" s="161">
        <f t="shared" si="7"/>
        <v>1</v>
      </c>
      <c r="E59" s="68">
        <f t="shared" si="8"/>
        <v>0</v>
      </c>
      <c r="F59" s="37">
        <f t="shared" si="2"/>
        <v>0</v>
      </c>
      <c r="G59" s="37">
        <f t="shared" si="4"/>
        <v>0</v>
      </c>
      <c r="H59" s="37">
        <f t="shared" si="5"/>
        <v>0</v>
      </c>
      <c r="I59" s="166">
        <f t="shared" si="6"/>
        <v>0</v>
      </c>
      <c r="J59" s="164">
        <f t="shared" si="9"/>
        <v>0</v>
      </c>
    </row>
    <row r="60" spans="2:10" ht="13.5" thickBot="1">
      <c r="B60" s="42">
        <f>Q_class_deposited!B49</f>
        <v>1992</v>
      </c>
      <c r="C60" s="45">
        <f>Q_class_deposited!D49</f>
        <v>0</v>
      </c>
      <c r="D60" s="161">
        <f t="shared" si="7"/>
        <v>1</v>
      </c>
      <c r="E60" s="68">
        <f t="shared" si="8"/>
        <v>0</v>
      </c>
      <c r="F60" s="37">
        <f t="shared" si="2"/>
        <v>0</v>
      </c>
      <c r="G60" s="37">
        <f t="shared" si="4"/>
        <v>0</v>
      </c>
      <c r="H60" s="37">
        <f t="shared" si="5"/>
        <v>0</v>
      </c>
      <c r="I60" s="166">
        <f t="shared" si="6"/>
        <v>0</v>
      </c>
      <c r="J60" s="164">
        <f t="shared" si="9"/>
        <v>0</v>
      </c>
    </row>
    <row r="61" spans="2:10" ht="13.5" thickBot="1">
      <c r="B61" s="42">
        <f>Q_class_deposited!B50</f>
        <v>1993</v>
      </c>
      <c r="C61" s="45">
        <f>Q_class_deposited!D50</f>
        <v>0</v>
      </c>
      <c r="D61" s="161">
        <f t="shared" si="7"/>
        <v>1</v>
      </c>
      <c r="E61" s="68">
        <f t="shared" si="8"/>
        <v>0</v>
      </c>
      <c r="F61" s="37">
        <f t="shared" si="2"/>
        <v>0</v>
      </c>
      <c r="G61" s="37">
        <f t="shared" si="4"/>
        <v>0</v>
      </c>
      <c r="H61" s="37">
        <f t="shared" si="5"/>
        <v>0</v>
      </c>
      <c r="I61" s="166">
        <f t="shared" si="6"/>
        <v>0</v>
      </c>
      <c r="J61" s="164">
        <f t="shared" si="9"/>
        <v>0</v>
      </c>
    </row>
    <row r="62" spans="2:10" ht="13.5" thickBot="1">
      <c r="B62" s="42">
        <f>Q_class_deposited!B51</f>
        <v>1994</v>
      </c>
      <c r="C62" s="45">
        <f>Q_class_deposited!D51</f>
        <v>0</v>
      </c>
      <c r="D62" s="161">
        <f t="shared" si="7"/>
        <v>1</v>
      </c>
      <c r="E62" s="68">
        <f t="shared" si="8"/>
        <v>0</v>
      </c>
      <c r="F62" s="37">
        <f t="shared" si="2"/>
        <v>0</v>
      </c>
      <c r="G62" s="37">
        <f t="shared" si="4"/>
        <v>0</v>
      </c>
      <c r="H62" s="37">
        <f t="shared" si="5"/>
        <v>0</v>
      </c>
      <c r="I62" s="166">
        <f t="shared" si="6"/>
        <v>0</v>
      </c>
      <c r="J62" s="164">
        <f t="shared" si="9"/>
        <v>0</v>
      </c>
    </row>
    <row r="63" spans="2:10" ht="13.5" thickBot="1">
      <c r="B63" s="42">
        <f>Q_class_deposited!B52</f>
        <v>1995</v>
      </c>
      <c r="C63" s="45">
        <f>Q_class_deposited!D52</f>
        <v>0</v>
      </c>
      <c r="D63" s="161">
        <f t="shared" si="7"/>
        <v>1</v>
      </c>
      <c r="E63" s="68">
        <f t="shared" si="8"/>
        <v>0</v>
      </c>
      <c r="F63" s="37">
        <f t="shared" si="2"/>
        <v>0</v>
      </c>
      <c r="G63" s="37">
        <f t="shared" si="4"/>
        <v>0</v>
      </c>
      <c r="H63" s="37">
        <f t="shared" si="5"/>
        <v>0</v>
      </c>
      <c r="I63" s="166">
        <f t="shared" si="6"/>
        <v>0</v>
      </c>
      <c r="J63" s="164">
        <f t="shared" si="9"/>
        <v>0</v>
      </c>
    </row>
    <row r="64" spans="2:10" ht="13.5" thickBot="1">
      <c r="B64" s="42">
        <f>Q_class_deposited!B53</f>
        <v>1996</v>
      </c>
      <c r="C64" s="45">
        <f>Q_class_deposited!D53</f>
        <v>0</v>
      </c>
      <c r="D64" s="161">
        <f t="shared" si="7"/>
        <v>1</v>
      </c>
      <c r="E64" s="68">
        <f t="shared" si="8"/>
        <v>0</v>
      </c>
      <c r="F64" s="37">
        <f t="shared" si="2"/>
        <v>0</v>
      </c>
      <c r="G64" s="37">
        <f t="shared" si="4"/>
        <v>0</v>
      </c>
      <c r="H64" s="37">
        <f t="shared" si="5"/>
        <v>0</v>
      </c>
      <c r="I64" s="166">
        <f t="shared" si="6"/>
        <v>0</v>
      </c>
      <c r="J64" s="164">
        <f t="shared" si="9"/>
        <v>0</v>
      </c>
    </row>
    <row r="65" spans="2:10" ht="13.5" thickBot="1">
      <c r="B65" s="42">
        <f>Q_class_deposited!B54</f>
        <v>1997</v>
      </c>
      <c r="C65" s="45">
        <f>Q_class_deposited!D54</f>
        <v>0</v>
      </c>
      <c r="D65" s="161">
        <f t="shared" si="7"/>
        <v>1</v>
      </c>
      <c r="E65" s="68">
        <f t="shared" si="8"/>
        <v>0</v>
      </c>
      <c r="F65" s="37">
        <f t="shared" si="2"/>
        <v>0</v>
      </c>
      <c r="G65" s="37">
        <f t="shared" si="4"/>
        <v>0</v>
      </c>
      <c r="H65" s="37">
        <f t="shared" si="5"/>
        <v>0</v>
      </c>
      <c r="I65" s="166">
        <f t="shared" si="6"/>
        <v>0</v>
      </c>
      <c r="J65" s="164">
        <f t="shared" si="9"/>
        <v>0</v>
      </c>
    </row>
    <row r="66" spans="2:10" ht="13.5" thickBot="1">
      <c r="B66" s="42">
        <f>Q_class_deposited!B55</f>
        <v>1998</v>
      </c>
      <c r="C66" s="45">
        <f>Q_class_deposited!D55</f>
        <v>0</v>
      </c>
      <c r="D66" s="161">
        <f t="shared" si="7"/>
        <v>1</v>
      </c>
      <c r="E66" s="68">
        <f t="shared" si="8"/>
        <v>0</v>
      </c>
      <c r="F66" s="37">
        <f t="shared" si="2"/>
        <v>0</v>
      </c>
      <c r="G66" s="37">
        <f t="shared" si="4"/>
        <v>0</v>
      </c>
      <c r="H66" s="37">
        <f t="shared" si="5"/>
        <v>0</v>
      </c>
      <c r="I66" s="166">
        <f t="shared" si="6"/>
        <v>0</v>
      </c>
      <c r="J66" s="164">
        <f t="shared" si="9"/>
        <v>0</v>
      </c>
    </row>
    <row r="67" spans="2:10" ht="13.5" thickBot="1">
      <c r="B67" s="42">
        <f>Q_class_deposited!B56</f>
        <v>1999</v>
      </c>
      <c r="C67" s="45">
        <f>Q_class_deposited!D56</f>
        <v>0</v>
      </c>
      <c r="D67" s="161">
        <f t="shared" si="7"/>
        <v>1</v>
      </c>
      <c r="E67" s="68">
        <f t="shared" si="8"/>
        <v>0</v>
      </c>
      <c r="F67" s="37">
        <f t="shared" si="2"/>
        <v>0</v>
      </c>
      <c r="G67" s="37">
        <f t="shared" si="4"/>
        <v>0</v>
      </c>
      <c r="H67" s="37">
        <f t="shared" si="5"/>
        <v>0</v>
      </c>
      <c r="I67" s="166">
        <f t="shared" si="6"/>
        <v>0</v>
      </c>
      <c r="J67" s="164">
        <f t="shared" si="9"/>
        <v>0</v>
      </c>
    </row>
    <row r="68" spans="2:10" ht="13.5" thickBot="1">
      <c r="B68" s="42">
        <f>Q_class_deposited!B57</f>
        <v>2000</v>
      </c>
      <c r="C68" s="45">
        <f>Q_class_deposited!D57</f>
        <v>0</v>
      </c>
      <c r="D68" s="161">
        <f t="shared" si="7"/>
        <v>1</v>
      </c>
      <c r="E68" s="68">
        <f t="shared" si="8"/>
        <v>0</v>
      </c>
      <c r="F68" s="37">
        <f t="shared" si="2"/>
        <v>0</v>
      </c>
      <c r="G68" s="37">
        <f t="shared" si="4"/>
        <v>0</v>
      </c>
      <c r="H68" s="37">
        <f t="shared" si="5"/>
        <v>0</v>
      </c>
      <c r="I68" s="166">
        <f t="shared" si="6"/>
        <v>0</v>
      </c>
      <c r="J68" s="164">
        <f t="shared" si="9"/>
        <v>0</v>
      </c>
    </row>
    <row r="69" spans="2:10" ht="13.5" thickBot="1">
      <c r="B69" s="42">
        <f>Q_class_deposited!B58</f>
        <v>2001</v>
      </c>
      <c r="C69" s="45">
        <f>Q_class_deposited!D58</f>
        <v>0</v>
      </c>
      <c r="D69" s="161">
        <f t="shared" si="7"/>
        <v>1</v>
      </c>
      <c r="E69" s="68">
        <f t="shared" si="8"/>
        <v>0</v>
      </c>
      <c r="F69" s="37">
        <f t="shared" si="2"/>
        <v>0</v>
      </c>
      <c r="G69" s="37">
        <f t="shared" si="4"/>
        <v>0</v>
      </c>
      <c r="H69" s="37">
        <f t="shared" si="5"/>
        <v>0</v>
      </c>
      <c r="I69" s="166">
        <f t="shared" si="6"/>
        <v>0</v>
      </c>
      <c r="J69" s="164">
        <f t="shared" si="9"/>
        <v>0</v>
      </c>
    </row>
    <row r="70" spans="2:10" ht="13.5" thickBot="1">
      <c r="B70" s="42">
        <f>Q_class_deposited!B59</f>
        <v>2002</v>
      </c>
      <c r="C70" s="45">
        <f>Q_class_deposited!D59</f>
        <v>0</v>
      </c>
      <c r="D70" s="161">
        <f t="shared" si="7"/>
        <v>1</v>
      </c>
      <c r="E70" s="68">
        <f t="shared" si="8"/>
        <v>0</v>
      </c>
      <c r="F70" s="37">
        <f t="shared" si="2"/>
        <v>0</v>
      </c>
      <c r="G70" s="37">
        <f t="shared" si="4"/>
        <v>0</v>
      </c>
      <c r="H70" s="37">
        <f t="shared" si="5"/>
        <v>0</v>
      </c>
      <c r="I70" s="166">
        <f t="shared" si="6"/>
        <v>0</v>
      </c>
      <c r="J70" s="164">
        <f t="shared" si="9"/>
        <v>0</v>
      </c>
    </row>
    <row r="71" spans="2:10" ht="13.5" thickBot="1">
      <c r="B71" s="42">
        <f>Q_class_deposited!B60</f>
        <v>2003</v>
      </c>
      <c r="C71" s="45">
        <f>Q_class_deposited!D60</f>
        <v>0</v>
      </c>
      <c r="D71" s="161">
        <f t="shared" si="7"/>
        <v>1</v>
      </c>
      <c r="E71" s="68">
        <f t="shared" si="8"/>
        <v>0</v>
      </c>
      <c r="F71" s="37">
        <f t="shared" si="2"/>
        <v>0</v>
      </c>
      <c r="G71" s="37">
        <f t="shared" si="4"/>
        <v>0</v>
      </c>
      <c r="H71" s="37">
        <f t="shared" si="5"/>
        <v>0</v>
      </c>
      <c r="I71" s="166">
        <f t="shared" si="6"/>
        <v>0</v>
      </c>
      <c r="J71" s="164">
        <f t="shared" si="9"/>
        <v>0</v>
      </c>
    </row>
    <row r="72" spans="2:10" ht="13.5" thickBot="1">
      <c r="B72" s="42">
        <f>Q_class_deposited!B61</f>
        <v>2004</v>
      </c>
      <c r="C72" s="45">
        <f>Q_class_deposited!D61</f>
        <v>0</v>
      </c>
      <c r="D72" s="161">
        <f t="shared" si="7"/>
        <v>1</v>
      </c>
      <c r="E72" s="68">
        <f t="shared" si="8"/>
        <v>0</v>
      </c>
      <c r="F72" s="37">
        <f t="shared" si="2"/>
        <v>0</v>
      </c>
      <c r="G72" s="37">
        <f t="shared" si="4"/>
        <v>0</v>
      </c>
      <c r="H72" s="37">
        <f t="shared" si="5"/>
        <v>0</v>
      </c>
      <c r="I72" s="166">
        <f t="shared" si="6"/>
        <v>0</v>
      </c>
      <c r="J72" s="164">
        <f t="shared" si="9"/>
        <v>0</v>
      </c>
    </row>
    <row r="73" spans="2:10" ht="13.5" thickBot="1">
      <c r="B73" s="42">
        <f>Q_class_deposited!B62</f>
        <v>2005</v>
      </c>
      <c r="C73" s="45">
        <f>Q_class_deposited!D62</f>
        <v>0</v>
      </c>
      <c r="D73" s="161">
        <f t="shared" si="7"/>
        <v>1</v>
      </c>
      <c r="E73" s="68">
        <f t="shared" si="8"/>
        <v>0</v>
      </c>
      <c r="F73" s="37">
        <f t="shared" si="2"/>
        <v>0</v>
      </c>
      <c r="G73" s="37">
        <f t="shared" si="4"/>
        <v>0</v>
      </c>
      <c r="H73" s="37">
        <f t="shared" si="5"/>
        <v>0</v>
      </c>
      <c r="I73" s="166">
        <f t="shared" si="6"/>
        <v>0</v>
      </c>
      <c r="J73" s="164">
        <f t="shared" si="9"/>
        <v>0</v>
      </c>
    </row>
    <row r="74" spans="2:10" ht="13.5" thickBot="1">
      <c r="B74" s="42">
        <f>Q_class_deposited!B63</f>
        <v>2006</v>
      </c>
      <c r="C74" s="45">
        <f>Q_class_deposited!D63</f>
        <v>0</v>
      </c>
      <c r="D74" s="161">
        <f t="shared" si="7"/>
        <v>1</v>
      </c>
      <c r="E74" s="68">
        <f t="shared" si="8"/>
        <v>0</v>
      </c>
      <c r="F74" s="37">
        <f t="shared" si="2"/>
        <v>0</v>
      </c>
      <c r="G74" s="37">
        <f t="shared" si="4"/>
        <v>0</v>
      </c>
      <c r="H74" s="37">
        <f t="shared" si="5"/>
        <v>0</v>
      </c>
      <c r="I74" s="166">
        <f t="shared" si="6"/>
        <v>0</v>
      </c>
      <c r="J74" s="164">
        <f t="shared" si="9"/>
        <v>0</v>
      </c>
    </row>
    <row r="75" spans="2:10" ht="13.5" thickBot="1">
      <c r="B75" s="42">
        <f>Q_class_deposited!B64</f>
        <v>2007</v>
      </c>
      <c r="C75" s="45">
        <f>Q_class_deposited!D64</f>
        <v>0</v>
      </c>
      <c r="D75" s="161">
        <f t="shared" si="7"/>
        <v>1</v>
      </c>
      <c r="E75" s="68">
        <f t="shared" si="8"/>
        <v>0</v>
      </c>
      <c r="F75" s="37">
        <f t="shared" si="2"/>
        <v>0</v>
      </c>
      <c r="G75" s="37">
        <f t="shared" si="4"/>
        <v>0</v>
      </c>
      <c r="H75" s="37">
        <f t="shared" si="5"/>
        <v>0</v>
      </c>
      <c r="I75" s="166">
        <f t="shared" si="6"/>
        <v>0</v>
      </c>
      <c r="J75" s="164">
        <f t="shared" si="9"/>
        <v>0</v>
      </c>
    </row>
    <row r="76" spans="2:10" ht="13.5" thickBot="1">
      <c r="B76" s="42">
        <f>Q_class_deposited!B65</f>
        <v>2008</v>
      </c>
      <c r="C76" s="45">
        <f>Q_class_deposited!D65</f>
        <v>0</v>
      </c>
      <c r="D76" s="161">
        <f t="shared" si="7"/>
        <v>1</v>
      </c>
      <c r="E76" s="68">
        <f t="shared" si="8"/>
        <v>0</v>
      </c>
      <c r="F76" s="37">
        <f t="shared" si="2"/>
        <v>0</v>
      </c>
      <c r="G76" s="37">
        <f t="shared" si="4"/>
        <v>0</v>
      </c>
      <c r="H76" s="37">
        <f t="shared" si="5"/>
        <v>0</v>
      </c>
      <c r="I76" s="166">
        <f t="shared" si="6"/>
        <v>0</v>
      </c>
      <c r="J76" s="164">
        <f t="shared" si="9"/>
        <v>0</v>
      </c>
    </row>
    <row r="77" spans="2:10" ht="13.5" thickBot="1">
      <c r="B77" s="42">
        <f>Q_class_deposited!B66</f>
        <v>2009</v>
      </c>
      <c r="C77" s="45">
        <f>Q_class_deposited!D66</f>
        <v>0</v>
      </c>
      <c r="D77" s="161">
        <f t="shared" si="7"/>
        <v>1</v>
      </c>
      <c r="E77" s="68">
        <f t="shared" si="8"/>
        <v>0</v>
      </c>
      <c r="F77" s="37">
        <f t="shared" si="2"/>
        <v>0</v>
      </c>
      <c r="G77" s="37">
        <f t="shared" si="4"/>
        <v>0</v>
      </c>
      <c r="H77" s="37">
        <f t="shared" si="5"/>
        <v>0</v>
      </c>
      <c r="I77" s="166">
        <f t="shared" si="6"/>
        <v>0</v>
      </c>
      <c r="J77" s="164">
        <f t="shared" si="9"/>
        <v>0</v>
      </c>
    </row>
    <row r="78" spans="2:10" ht="13.5" thickBot="1">
      <c r="B78" s="42">
        <f>Q_class_deposited!B67</f>
        <v>2010</v>
      </c>
      <c r="C78" s="45">
        <f>Q_class_deposited!D67</f>
        <v>0</v>
      </c>
      <c r="D78" s="161">
        <f t="shared" si="7"/>
        <v>1</v>
      </c>
      <c r="E78" s="68">
        <f t="shared" si="8"/>
        <v>0</v>
      </c>
      <c r="F78" s="37">
        <f t="shared" si="2"/>
        <v>0</v>
      </c>
      <c r="G78" s="37">
        <f t="shared" si="4"/>
        <v>0</v>
      </c>
      <c r="H78" s="37">
        <f t="shared" si="5"/>
        <v>0</v>
      </c>
      <c r="I78" s="166">
        <f t="shared" si="6"/>
        <v>0</v>
      </c>
      <c r="J78" s="164">
        <f t="shared" si="9"/>
        <v>0</v>
      </c>
    </row>
    <row r="79" spans="2:10" ht="13.5" thickBot="1">
      <c r="B79" s="42">
        <f>Q_class_deposited!B68</f>
        <v>2011</v>
      </c>
      <c r="C79" s="45">
        <f>Q_class_deposited!D68</f>
        <v>0</v>
      </c>
      <c r="D79" s="161">
        <f t="shared" si="7"/>
        <v>1</v>
      </c>
      <c r="E79" s="68">
        <f t="shared" si="8"/>
        <v>0</v>
      </c>
      <c r="F79" s="37">
        <f t="shared" si="2"/>
        <v>0</v>
      </c>
      <c r="G79" s="37">
        <f t="shared" si="4"/>
        <v>0</v>
      </c>
      <c r="H79" s="37">
        <f t="shared" si="5"/>
        <v>0</v>
      </c>
      <c r="I79" s="166">
        <f t="shared" si="6"/>
        <v>0</v>
      </c>
      <c r="J79" s="164">
        <f t="shared" si="9"/>
        <v>0</v>
      </c>
    </row>
    <row r="80" spans="2:10" ht="13.5" thickBot="1">
      <c r="B80" s="42">
        <f>Q_class_deposited!B69</f>
        <v>2012</v>
      </c>
      <c r="C80" s="45">
        <f>Q_class_deposited!D69</f>
        <v>0</v>
      </c>
      <c r="D80" s="161">
        <f t="shared" si="7"/>
        <v>1</v>
      </c>
      <c r="E80" s="68">
        <f t="shared" si="8"/>
        <v>0</v>
      </c>
      <c r="F80" s="37">
        <f t="shared" si="2"/>
        <v>0</v>
      </c>
      <c r="G80" s="37">
        <f t="shared" si="4"/>
        <v>0</v>
      </c>
      <c r="H80" s="37">
        <f t="shared" si="5"/>
        <v>0</v>
      </c>
      <c r="I80" s="166">
        <f t="shared" si="6"/>
        <v>0</v>
      </c>
      <c r="J80" s="164">
        <f t="shared" si="9"/>
        <v>0</v>
      </c>
    </row>
    <row r="81" spans="2:10" ht="13.5" thickBot="1">
      <c r="B81" s="42">
        <f>Q_class_deposited!B70</f>
        <v>2013</v>
      </c>
      <c r="C81" s="45">
        <f>Q_class_deposited!D70</f>
        <v>0</v>
      </c>
      <c r="D81" s="161">
        <f t="shared" si="7"/>
        <v>1</v>
      </c>
      <c r="E81" s="68">
        <f t="shared" si="8"/>
        <v>0</v>
      </c>
      <c r="F81" s="37">
        <f t="shared" si="2"/>
        <v>0</v>
      </c>
      <c r="G81" s="37">
        <f t="shared" si="4"/>
        <v>0</v>
      </c>
      <c r="H81" s="37">
        <f t="shared" si="5"/>
        <v>0</v>
      </c>
      <c r="I81" s="166">
        <f t="shared" si="6"/>
        <v>0</v>
      </c>
      <c r="J81" s="164">
        <f t="shared" si="9"/>
        <v>0</v>
      </c>
    </row>
    <row r="82" spans="2:10" ht="13.5" thickBot="1">
      <c r="B82" s="42">
        <f>Q_class_deposited!B71</f>
        <v>2014</v>
      </c>
      <c r="C82" s="45">
        <f>Q_class_deposited!D71</f>
        <v>0</v>
      </c>
      <c r="D82" s="161">
        <f t="shared" ref="D82:D98" si="10">MCF</f>
        <v>1</v>
      </c>
      <c r="E82" s="68">
        <f t="shared" ref="E82:E98" si="11">C82*DOCgarden*DOCf_garden*D82</f>
        <v>0</v>
      </c>
      <c r="F82" s="37">
        <f t="shared" ref="F82:F98" si="12">E82*$I$11</f>
        <v>0</v>
      </c>
      <c r="G82" s="37">
        <f t="shared" si="4"/>
        <v>0</v>
      </c>
      <c r="H82" s="37">
        <f t="shared" si="5"/>
        <v>0</v>
      </c>
      <c r="I82" s="166">
        <f t="shared" si="6"/>
        <v>0</v>
      </c>
      <c r="J82" s="164">
        <f t="shared" ref="J82:J98" si="13">I82*MethaneFraction*MassRatio</f>
        <v>0</v>
      </c>
    </row>
    <row r="83" spans="2:10" ht="13.5" thickBot="1">
      <c r="B83" s="42">
        <f>Q_class_deposited!B72</f>
        <v>2015</v>
      </c>
      <c r="C83" s="45">
        <f>Q_class_deposited!D72</f>
        <v>0</v>
      </c>
      <c r="D83" s="161">
        <f t="shared" si="10"/>
        <v>1</v>
      </c>
      <c r="E83" s="68">
        <f t="shared" si="11"/>
        <v>0</v>
      </c>
      <c r="F83" s="37">
        <f t="shared" si="12"/>
        <v>0</v>
      </c>
      <c r="G83" s="37">
        <f t="shared" ref="G83:G98" si="14">E83*(1-$I$11)</f>
        <v>0</v>
      </c>
      <c r="H83" s="37">
        <f t="shared" ref="H83:H98" si="15">F83+H82*$I$9</f>
        <v>0</v>
      </c>
      <c r="I83" s="166">
        <f t="shared" ref="I83:I98" si="16">H82*(1-$I$9)+G83</f>
        <v>0</v>
      </c>
      <c r="J83" s="164">
        <f t="shared" si="13"/>
        <v>0</v>
      </c>
    </row>
    <row r="84" spans="2:10" ht="13.5" thickBot="1">
      <c r="B84" s="42">
        <f>Q_class_deposited!B73</f>
        <v>2016</v>
      </c>
      <c r="C84" s="45">
        <f>Q_class_deposited!D73</f>
        <v>0</v>
      </c>
      <c r="D84" s="161">
        <f t="shared" si="10"/>
        <v>1</v>
      </c>
      <c r="E84" s="68">
        <f t="shared" si="11"/>
        <v>0</v>
      </c>
      <c r="F84" s="37">
        <f t="shared" si="12"/>
        <v>0</v>
      </c>
      <c r="G84" s="37">
        <f t="shared" si="14"/>
        <v>0</v>
      </c>
      <c r="H84" s="37">
        <f t="shared" si="15"/>
        <v>0</v>
      </c>
      <c r="I84" s="166">
        <f t="shared" si="16"/>
        <v>0</v>
      </c>
      <c r="J84" s="164">
        <f t="shared" si="13"/>
        <v>0</v>
      </c>
    </row>
    <row r="85" spans="2:10" ht="13.5" thickBot="1">
      <c r="B85" s="42">
        <f>Q_class_deposited!B74</f>
        <v>2017</v>
      </c>
      <c r="C85" s="45">
        <f>Q_class_deposited!D74</f>
        <v>0</v>
      </c>
      <c r="D85" s="161">
        <f t="shared" si="10"/>
        <v>1</v>
      </c>
      <c r="E85" s="68">
        <f t="shared" si="11"/>
        <v>0</v>
      </c>
      <c r="F85" s="37">
        <f t="shared" si="12"/>
        <v>0</v>
      </c>
      <c r="G85" s="37">
        <f t="shared" si="14"/>
        <v>0</v>
      </c>
      <c r="H85" s="37">
        <f t="shared" si="15"/>
        <v>0</v>
      </c>
      <c r="I85" s="166">
        <f t="shared" si="16"/>
        <v>0</v>
      </c>
      <c r="J85" s="164">
        <f t="shared" si="13"/>
        <v>0</v>
      </c>
    </row>
    <row r="86" spans="2:10" ht="13.5" thickBot="1">
      <c r="B86" s="42">
        <f>Q_class_deposited!B75</f>
        <v>2018</v>
      </c>
      <c r="C86" s="45">
        <f>Q_class_deposited!D75</f>
        <v>0</v>
      </c>
      <c r="D86" s="161">
        <f t="shared" si="10"/>
        <v>1</v>
      </c>
      <c r="E86" s="68">
        <f t="shared" si="11"/>
        <v>0</v>
      </c>
      <c r="F86" s="37">
        <f t="shared" si="12"/>
        <v>0</v>
      </c>
      <c r="G86" s="37">
        <f t="shared" si="14"/>
        <v>0</v>
      </c>
      <c r="H86" s="37">
        <f t="shared" si="15"/>
        <v>0</v>
      </c>
      <c r="I86" s="166">
        <f t="shared" si="16"/>
        <v>0</v>
      </c>
      <c r="J86" s="164">
        <f t="shared" si="13"/>
        <v>0</v>
      </c>
    </row>
    <row r="87" spans="2:10" ht="13.5" thickBot="1">
      <c r="B87" s="42">
        <f>Q_class_deposited!B76</f>
        <v>2019</v>
      </c>
      <c r="C87" s="45">
        <f>Q_class_deposited!D76</f>
        <v>0</v>
      </c>
      <c r="D87" s="161">
        <f t="shared" si="10"/>
        <v>1</v>
      </c>
      <c r="E87" s="68">
        <f t="shared" si="11"/>
        <v>0</v>
      </c>
      <c r="F87" s="37">
        <f t="shared" si="12"/>
        <v>0</v>
      </c>
      <c r="G87" s="37">
        <f t="shared" si="14"/>
        <v>0</v>
      </c>
      <c r="H87" s="37">
        <f t="shared" si="15"/>
        <v>0</v>
      </c>
      <c r="I87" s="166">
        <f t="shared" si="16"/>
        <v>0</v>
      </c>
      <c r="J87" s="164">
        <f t="shared" si="13"/>
        <v>0</v>
      </c>
    </row>
    <row r="88" spans="2:10" ht="13.5" thickBot="1">
      <c r="B88" s="42">
        <f>Q_class_deposited!B77</f>
        <v>2020</v>
      </c>
      <c r="C88" s="45">
        <f>Q_class_deposited!D77</f>
        <v>0</v>
      </c>
      <c r="D88" s="161">
        <f t="shared" si="10"/>
        <v>1</v>
      </c>
      <c r="E88" s="68">
        <f t="shared" si="11"/>
        <v>0</v>
      </c>
      <c r="F88" s="37">
        <f t="shared" si="12"/>
        <v>0</v>
      </c>
      <c r="G88" s="37">
        <f t="shared" si="14"/>
        <v>0</v>
      </c>
      <c r="H88" s="37">
        <f t="shared" si="15"/>
        <v>0</v>
      </c>
      <c r="I88" s="166">
        <f t="shared" si="16"/>
        <v>0</v>
      </c>
      <c r="J88" s="164">
        <f t="shared" si="13"/>
        <v>0</v>
      </c>
    </row>
    <row r="89" spans="2:10" ht="13.5" thickBot="1">
      <c r="B89" s="42">
        <f>Q_class_deposited!B78</f>
        <v>2021</v>
      </c>
      <c r="C89" s="45">
        <f>Q_class_deposited!D78</f>
        <v>0</v>
      </c>
      <c r="D89" s="161">
        <f t="shared" si="10"/>
        <v>1</v>
      </c>
      <c r="E89" s="68">
        <f t="shared" si="11"/>
        <v>0</v>
      </c>
      <c r="F89" s="37">
        <f t="shared" si="12"/>
        <v>0</v>
      </c>
      <c r="G89" s="37">
        <f t="shared" si="14"/>
        <v>0</v>
      </c>
      <c r="H89" s="37">
        <f t="shared" si="15"/>
        <v>0</v>
      </c>
      <c r="I89" s="166">
        <f t="shared" si="16"/>
        <v>0</v>
      </c>
      <c r="J89" s="164">
        <f t="shared" si="13"/>
        <v>0</v>
      </c>
    </row>
    <row r="90" spans="2:10" ht="13.5" thickBot="1">
      <c r="B90" s="42">
        <f>Q_class_deposited!B79</f>
        <v>2022</v>
      </c>
      <c r="C90" s="45">
        <f>Q_class_deposited!D79</f>
        <v>0</v>
      </c>
      <c r="D90" s="161">
        <f t="shared" si="10"/>
        <v>1</v>
      </c>
      <c r="E90" s="68">
        <f t="shared" si="11"/>
        <v>0</v>
      </c>
      <c r="F90" s="37">
        <f t="shared" si="12"/>
        <v>0</v>
      </c>
      <c r="G90" s="37">
        <f t="shared" si="14"/>
        <v>0</v>
      </c>
      <c r="H90" s="37">
        <f t="shared" si="15"/>
        <v>0</v>
      </c>
      <c r="I90" s="166">
        <f t="shared" si="16"/>
        <v>0</v>
      </c>
      <c r="J90" s="164">
        <f t="shared" si="13"/>
        <v>0</v>
      </c>
    </row>
    <row r="91" spans="2:10" ht="13.5" thickBot="1">
      <c r="B91" s="42">
        <f>Q_class_deposited!B80</f>
        <v>2023</v>
      </c>
      <c r="C91" s="45">
        <f>Q_class_deposited!D80</f>
        <v>0</v>
      </c>
      <c r="D91" s="161">
        <f t="shared" si="10"/>
        <v>1</v>
      </c>
      <c r="E91" s="68">
        <f t="shared" si="11"/>
        <v>0</v>
      </c>
      <c r="F91" s="37">
        <f t="shared" si="12"/>
        <v>0</v>
      </c>
      <c r="G91" s="37">
        <f t="shared" si="14"/>
        <v>0</v>
      </c>
      <c r="H91" s="37">
        <f t="shared" si="15"/>
        <v>0</v>
      </c>
      <c r="I91" s="166">
        <f t="shared" si="16"/>
        <v>0</v>
      </c>
      <c r="J91" s="164">
        <f t="shared" si="13"/>
        <v>0</v>
      </c>
    </row>
    <row r="92" spans="2:10" ht="13.5" thickBot="1">
      <c r="B92" s="42">
        <f>Q_class_deposited!B81</f>
        <v>2024</v>
      </c>
      <c r="C92" s="45">
        <f>Q_class_deposited!D81</f>
        <v>0</v>
      </c>
      <c r="D92" s="161">
        <f t="shared" si="10"/>
        <v>1</v>
      </c>
      <c r="E92" s="68">
        <f t="shared" si="11"/>
        <v>0</v>
      </c>
      <c r="F92" s="37">
        <f t="shared" si="12"/>
        <v>0</v>
      </c>
      <c r="G92" s="37">
        <f t="shared" si="14"/>
        <v>0</v>
      </c>
      <c r="H92" s="37">
        <f t="shared" si="15"/>
        <v>0</v>
      </c>
      <c r="I92" s="166">
        <f t="shared" si="16"/>
        <v>0</v>
      </c>
      <c r="J92" s="164">
        <f t="shared" si="13"/>
        <v>0</v>
      </c>
    </row>
    <row r="93" spans="2:10" ht="13.5" thickBot="1">
      <c r="B93" s="42">
        <f>Q_class_deposited!B82</f>
        <v>2025</v>
      </c>
      <c r="C93" s="45">
        <f>Q_class_deposited!D82</f>
        <v>0</v>
      </c>
      <c r="D93" s="161">
        <f t="shared" si="10"/>
        <v>1</v>
      </c>
      <c r="E93" s="68">
        <f t="shared" si="11"/>
        <v>0</v>
      </c>
      <c r="F93" s="37">
        <f t="shared" si="12"/>
        <v>0</v>
      </c>
      <c r="G93" s="37">
        <f t="shared" si="14"/>
        <v>0</v>
      </c>
      <c r="H93" s="37">
        <f t="shared" si="15"/>
        <v>0</v>
      </c>
      <c r="I93" s="166">
        <f t="shared" si="16"/>
        <v>0</v>
      </c>
      <c r="J93" s="164">
        <f t="shared" si="13"/>
        <v>0</v>
      </c>
    </row>
    <row r="94" spans="2:10" ht="13.5" thickBot="1">
      <c r="B94" s="42">
        <f>Q_class_deposited!B83</f>
        <v>2026</v>
      </c>
      <c r="C94" s="45">
        <f>Q_class_deposited!D83</f>
        <v>0</v>
      </c>
      <c r="D94" s="161">
        <f t="shared" si="10"/>
        <v>1</v>
      </c>
      <c r="E94" s="68">
        <f t="shared" si="11"/>
        <v>0</v>
      </c>
      <c r="F94" s="37">
        <f t="shared" si="12"/>
        <v>0</v>
      </c>
      <c r="G94" s="37">
        <f t="shared" si="14"/>
        <v>0</v>
      </c>
      <c r="H94" s="37">
        <f t="shared" si="15"/>
        <v>0</v>
      </c>
      <c r="I94" s="166">
        <f t="shared" si="16"/>
        <v>0</v>
      </c>
      <c r="J94" s="164">
        <f t="shared" si="13"/>
        <v>0</v>
      </c>
    </row>
    <row r="95" spans="2:10" ht="13.5" thickBot="1">
      <c r="B95" s="42">
        <f>Q_class_deposited!B84</f>
        <v>2027</v>
      </c>
      <c r="C95" s="45">
        <f>Q_class_deposited!D84</f>
        <v>0</v>
      </c>
      <c r="D95" s="161">
        <f t="shared" si="10"/>
        <v>1</v>
      </c>
      <c r="E95" s="68">
        <f t="shared" si="11"/>
        <v>0</v>
      </c>
      <c r="F95" s="37">
        <f t="shared" si="12"/>
        <v>0</v>
      </c>
      <c r="G95" s="37">
        <f t="shared" si="14"/>
        <v>0</v>
      </c>
      <c r="H95" s="37">
        <f t="shared" si="15"/>
        <v>0</v>
      </c>
      <c r="I95" s="166">
        <f t="shared" si="16"/>
        <v>0</v>
      </c>
      <c r="J95" s="164">
        <f t="shared" si="13"/>
        <v>0</v>
      </c>
    </row>
    <row r="96" spans="2:10" ht="13.5" thickBot="1">
      <c r="B96" s="42">
        <f>Q_class_deposited!B85</f>
        <v>2028</v>
      </c>
      <c r="C96" s="45">
        <f>Q_class_deposited!D85</f>
        <v>0</v>
      </c>
      <c r="D96" s="161">
        <f t="shared" si="10"/>
        <v>1</v>
      </c>
      <c r="E96" s="68">
        <f t="shared" si="11"/>
        <v>0</v>
      </c>
      <c r="F96" s="37">
        <f t="shared" si="12"/>
        <v>0</v>
      </c>
      <c r="G96" s="37">
        <f t="shared" si="14"/>
        <v>0</v>
      </c>
      <c r="H96" s="37">
        <f t="shared" si="15"/>
        <v>0</v>
      </c>
      <c r="I96" s="166">
        <f t="shared" si="16"/>
        <v>0</v>
      </c>
      <c r="J96" s="164">
        <f t="shared" si="13"/>
        <v>0</v>
      </c>
    </row>
    <row r="97" spans="2:10" ht="13.5" thickBot="1">
      <c r="B97" s="42">
        <f>Q_class_deposited!B86</f>
        <v>2029</v>
      </c>
      <c r="C97" s="45">
        <f>Q_class_deposited!D86</f>
        <v>0</v>
      </c>
      <c r="D97" s="161">
        <f t="shared" si="10"/>
        <v>1</v>
      </c>
      <c r="E97" s="68">
        <f t="shared" si="11"/>
        <v>0</v>
      </c>
      <c r="F97" s="37">
        <f t="shared" si="12"/>
        <v>0</v>
      </c>
      <c r="G97" s="37">
        <f t="shared" si="14"/>
        <v>0</v>
      </c>
      <c r="H97" s="37">
        <f t="shared" si="15"/>
        <v>0</v>
      </c>
      <c r="I97" s="166">
        <f t="shared" si="16"/>
        <v>0</v>
      </c>
      <c r="J97" s="164">
        <f t="shared" si="13"/>
        <v>0</v>
      </c>
    </row>
    <row r="98" spans="2:10" ht="13.5" thickBot="1">
      <c r="B98" s="43">
        <f>Q_class_deposited!B87</f>
        <v>2030</v>
      </c>
      <c r="C98" s="46">
        <f>Q_class_deposited!D87</f>
        <v>0</v>
      </c>
      <c r="D98" s="161">
        <f t="shared" si="10"/>
        <v>1</v>
      </c>
      <c r="E98" s="68">
        <f t="shared" si="11"/>
        <v>0</v>
      </c>
      <c r="F98" s="38">
        <f t="shared" si="12"/>
        <v>0</v>
      </c>
      <c r="G98" s="38">
        <f t="shared" si="14"/>
        <v>0</v>
      </c>
      <c r="H98" s="38">
        <f t="shared" si="15"/>
        <v>0</v>
      </c>
      <c r="I98" s="163">
        <f t="shared" si="16"/>
        <v>0</v>
      </c>
      <c r="J98" s="164">
        <f t="shared" si="13"/>
        <v>0</v>
      </c>
    </row>
  </sheetData>
  <sheetProtection algorithmName="SHA-512" hashValue="xlYffLqHWeivjBAYGAxWqVrYn3/3dV4nacKPqxXr/EydDEs0cV9qrsZ/MuAfbkDm+MsM1OEjee1ORhXXPwFbaQ==" saltValue="9Ridy5gIFz7gmY2TyC34Zw==" spinCount="100000" sheet="1" objects="1" scenarios="1"/>
  <phoneticPr fontId="12" type="noConversion"/>
  <pageMargins left="0.75" right="0.75" top="1" bottom="1" header="0.5" footer="0.5"/>
  <headerFooter alignWithMargins="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2:M98"/>
  <sheetViews>
    <sheetView showGridLines="0" workbookViewId="0">
      <selection activeCell="J89" sqref="J89"/>
    </sheetView>
  </sheetViews>
  <sheetFormatPr defaultColWidth="11.42578125" defaultRowHeight="12.75"/>
  <cols>
    <col min="1" max="1" width="3.42578125" style="4" customWidth="1"/>
    <col min="2" max="2" width="5.42578125" style="4" customWidth="1"/>
    <col min="3" max="3" width="9" style="4" customWidth="1"/>
    <col min="4" max="4" width="7.42578125" style="83" customWidth="1"/>
    <col min="5" max="5" width="14.140625" style="4" customWidth="1"/>
    <col min="6" max="6" width="11.85546875" style="4" customWidth="1"/>
    <col min="7" max="7" width="12.7109375" style="4" customWidth="1"/>
    <col min="8" max="8" width="14.140625" style="4" customWidth="1"/>
    <col min="9" max="9" width="11.42578125" style="4" customWidth="1"/>
    <col min="10" max="10" width="10.42578125" style="4" customWidth="1"/>
    <col min="11" max="16384" width="11.42578125" style="4"/>
  </cols>
  <sheetData>
    <row r="2" spans="1:10" ht="15.75">
      <c r="B2" s="23" t="s">
        <v>100</v>
      </c>
      <c r="C2" s="85"/>
      <c r="D2" s="86"/>
      <c r="E2" s="87"/>
      <c r="F2" s="87"/>
      <c r="G2" s="87"/>
      <c r="H2" s="87"/>
      <c r="I2" s="87"/>
      <c r="J2" s="87"/>
    </row>
    <row r="3" spans="1:10" ht="15.75" thickBot="1">
      <c r="B3" s="70"/>
      <c r="C3" s="85"/>
      <c r="D3" s="86"/>
      <c r="E3" s="87"/>
      <c r="F3" s="87"/>
      <c r="G3" s="87"/>
      <c r="H3" s="87"/>
      <c r="I3" s="87"/>
      <c r="J3" s="87"/>
    </row>
    <row r="4" spans="1:10" ht="26.25" thickBot="1">
      <c r="B4" s="91"/>
      <c r="C4" s="92"/>
      <c r="D4" s="93"/>
      <c r="E4" s="77"/>
      <c r="F4" s="77"/>
      <c r="G4" s="77"/>
      <c r="H4" s="77"/>
      <c r="I4" s="59" t="s">
        <v>72</v>
      </c>
      <c r="J4" s="77"/>
    </row>
    <row r="5" spans="1:10">
      <c r="B5" s="91"/>
      <c r="C5" s="92"/>
      <c r="D5" s="52" t="s">
        <v>31</v>
      </c>
      <c r="E5" s="53"/>
      <c r="F5" s="53"/>
      <c r="G5" s="57"/>
      <c r="H5" s="64" t="s">
        <v>31</v>
      </c>
      <c r="I5" s="107">
        <f>DOCpaper</f>
        <v>0.4</v>
      </c>
      <c r="J5" s="77"/>
    </row>
    <row r="6" spans="1:10" ht="13.5" thickBot="1">
      <c r="B6" s="91"/>
      <c r="C6" s="92"/>
      <c r="D6" s="100" t="s">
        <v>33</v>
      </c>
      <c r="E6" s="101"/>
      <c r="F6" s="101"/>
      <c r="G6" s="102"/>
      <c r="H6" s="103" t="s">
        <v>33</v>
      </c>
      <c r="I6" s="154">
        <f>DOCf_paper</f>
        <v>0.5</v>
      </c>
      <c r="J6" s="77"/>
    </row>
    <row r="7" spans="1:10">
      <c r="D7" s="52" t="s">
        <v>73</v>
      </c>
      <c r="E7" s="53"/>
      <c r="F7" s="53"/>
      <c r="G7" s="57"/>
      <c r="H7" s="64" t="s">
        <v>32</v>
      </c>
      <c r="I7" s="58">
        <f>k_paper</f>
        <v>0.06</v>
      </c>
      <c r="J7" s="24"/>
    </row>
    <row r="8" spans="1:10" ht="15.75">
      <c r="D8" s="96" t="s">
        <v>74</v>
      </c>
      <c r="E8" s="97"/>
      <c r="F8" s="97"/>
      <c r="G8" s="98"/>
      <c r="H8" s="99" t="s">
        <v>75</v>
      </c>
      <c r="I8" s="104">
        <f>LN(2)/$I$7</f>
        <v>11.552453009332423</v>
      </c>
      <c r="J8" s="24"/>
    </row>
    <row r="9" spans="1:10">
      <c r="D9" s="54" t="s">
        <v>76</v>
      </c>
      <c r="E9" s="55"/>
      <c r="F9" s="55"/>
      <c r="G9" s="56"/>
      <c r="H9" s="65" t="s">
        <v>77</v>
      </c>
      <c r="I9" s="25">
        <f>EXP(-$I$7)</f>
        <v>0.94176453358424872</v>
      </c>
      <c r="J9" s="24"/>
    </row>
    <row r="10" spans="1:10">
      <c r="D10" s="54" t="s">
        <v>78</v>
      </c>
      <c r="E10" s="55"/>
      <c r="F10" s="55"/>
      <c r="G10" s="56"/>
      <c r="H10" s="65" t="s">
        <v>79</v>
      </c>
      <c r="I10" s="25">
        <f>ProcessStartMonth</f>
        <v>13</v>
      </c>
      <c r="J10" s="24"/>
    </row>
    <row r="11" spans="1:10" ht="13.5" thickBot="1">
      <c r="D11" s="78" t="s">
        <v>80</v>
      </c>
      <c r="E11" s="79"/>
      <c r="F11" s="79"/>
      <c r="G11" s="80"/>
      <c r="H11" s="81" t="s">
        <v>81</v>
      </c>
      <c r="I11" s="82">
        <f>EXP(-$I$7*((13-I10)/12))</f>
        <v>1</v>
      </c>
      <c r="J11" s="24"/>
    </row>
    <row r="12" spans="1:10" ht="13.5" thickBot="1">
      <c r="C12" s="26"/>
      <c r="D12" s="60" t="s">
        <v>82</v>
      </c>
      <c r="E12" s="61"/>
      <c r="F12" s="61"/>
      <c r="G12" s="62"/>
      <c r="H12" s="66" t="s">
        <v>67</v>
      </c>
      <c r="I12" s="63">
        <f>MethaneFraction</f>
        <v>0.5</v>
      </c>
      <c r="J12" s="24"/>
    </row>
    <row r="13" spans="1:10" ht="13.5" thickBot="1">
      <c r="E13" s="24"/>
      <c r="F13" s="24"/>
      <c r="G13" s="24"/>
      <c r="H13" s="24"/>
      <c r="I13" s="24"/>
      <c r="J13" s="24"/>
    </row>
    <row r="14" spans="1:10" ht="51">
      <c r="B14" s="27" t="s">
        <v>50</v>
      </c>
      <c r="C14" s="28" t="s">
        <v>83</v>
      </c>
      <c r="D14" s="29" t="s">
        <v>41</v>
      </c>
      <c r="E14" s="30" t="s">
        <v>84</v>
      </c>
      <c r="F14" s="30" t="s">
        <v>85</v>
      </c>
      <c r="G14" s="30" t="s">
        <v>86</v>
      </c>
      <c r="H14" s="30" t="s">
        <v>87</v>
      </c>
      <c r="I14" s="30" t="s">
        <v>88</v>
      </c>
      <c r="J14" s="95" t="s">
        <v>89</v>
      </c>
    </row>
    <row r="15" spans="1:10" ht="22.5">
      <c r="A15" s="94"/>
      <c r="B15" s="47"/>
      <c r="C15" s="48" t="s">
        <v>90</v>
      </c>
      <c r="D15" s="49" t="s">
        <v>41</v>
      </c>
      <c r="E15" s="50" t="s">
        <v>99</v>
      </c>
      <c r="F15" s="50" t="s">
        <v>92</v>
      </c>
      <c r="G15" s="50" t="s">
        <v>93</v>
      </c>
      <c r="H15" s="50" t="s">
        <v>94</v>
      </c>
      <c r="I15" s="50" t="s">
        <v>95</v>
      </c>
      <c r="J15" s="51" t="s">
        <v>96</v>
      </c>
    </row>
    <row r="16" spans="1:10" ht="13.5" thickBot="1">
      <c r="B16" s="6"/>
      <c r="C16" s="7" t="s">
        <v>56</v>
      </c>
      <c r="D16" s="31" t="s">
        <v>97</v>
      </c>
      <c r="E16" s="7" t="s">
        <v>56</v>
      </c>
      <c r="F16" s="7" t="s">
        <v>56</v>
      </c>
      <c r="G16" s="7" t="s">
        <v>56</v>
      </c>
      <c r="H16" s="7" t="s">
        <v>56</v>
      </c>
      <c r="I16" s="7" t="s">
        <v>56</v>
      </c>
      <c r="J16" s="7" t="s">
        <v>56</v>
      </c>
    </row>
    <row r="17" spans="2:13" ht="13.5" thickBot="1">
      <c r="B17" s="8"/>
      <c r="C17" s="71"/>
      <c r="D17" s="33"/>
      <c r="E17" s="69"/>
      <c r="F17" s="34"/>
      <c r="G17" s="34"/>
      <c r="H17" s="34"/>
      <c r="I17" s="34"/>
      <c r="J17" s="35"/>
    </row>
    <row r="18" spans="2:13" ht="13.5" thickBot="1">
      <c r="B18" s="137">
        <f>Q_class_deposited!B7</f>
        <v>1950</v>
      </c>
      <c r="C18" s="140">
        <f>Q_class_deposited!E7</f>
        <v>0</v>
      </c>
      <c r="D18" s="161">
        <f t="shared" ref="D18:D49" si="0">MCF</f>
        <v>1</v>
      </c>
      <c r="E18" s="68">
        <f t="shared" ref="E18:E49" si="1">C18*DOCpaper*DOCf_paper*D18</f>
        <v>0</v>
      </c>
      <c r="F18" s="36">
        <f t="shared" ref="F18:F81" si="2">E18*$I$11</f>
        <v>0</v>
      </c>
      <c r="G18" s="36">
        <f>E18*(1-$I$11)</f>
        <v>0</v>
      </c>
      <c r="H18" s="36">
        <f>F18+H17*$I$9</f>
        <v>0</v>
      </c>
      <c r="I18" s="165">
        <f>H17*(1-$I$9)+G18</f>
        <v>0</v>
      </c>
      <c r="J18" s="164">
        <f t="shared" ref="J18:J49" si="3">I18*MethaneFraction*MassRatio</f>
        <v>0</v>
      </c>
    </row>
    <row r="19" spans="2:13" ht="13.5" thickBot="1">
      <c r="B19" s="138">
        <f>Q_class_deposited!B8</f>
        <v>1951</v>
      </c>
      <c r="C19" s="140">
        <f>Q_class_deposited!E8</f>
        <v>0</v>
      </c>
      <c r="D19" s="161">
        <f t="shared" si="0"/>
        <v>1</v>
      </c>
      <c r="E19" s="68">
        <f t="shared" si="1"/>
        <v>0</v>
      </c>
      <c r="F19" s="37">
        <f t="shared" si="2"/>
        <v>0</v>
      </c>
      <c r="G19" s="37">
        <f t="shared" ref="G19:G82" si="4">E19*(1-$I$11)</f>
        <v>0</v>
      </c>
      <c r="H19" s="37">
        <f t="shared" ref="H19:H82" si="5">F19+H18*$I$9</f>
        <v>0</v>
      </c>
      <c r="I19" s="166">
        <f t="shared" ref="I19:I82" si="6">H18*(1-$I$9)+G19</f>
        <v>0</v>
      </c>
      <c r="J19" s="164">
        <f t="shared" si="3"/>
        <v>0</v>
      </c>
    </row>
    <row r="20" spans="2:13" ht="13.5" thickBot="1">
      <c r="B20" s="138">
        <f>Q_class_deposited!B9</f>
        <v>1952</v>
      </c>
      <c r="C20" s="140">
        <f>Q_class_deposited!E9</f>
        <v>0</v>
      </c>
      <c r="D20" s="161">
        <f t="shared" si="0"/>
        <v>1</v>
      </c>
      <c r="E20" s="68">
        <f t="shared" si="1"/>
        <v>0</v>
      </c>
      <c r="F20" s="37">
        <f t="shared" si="2"/>
        <v>0</v>
      </c>
      <c r="G20" s="37">
        <f t="shared" si="4"/>
        <v>0</v>
      </c>
      <c r="H20" s="37">
        <f t="shared" si="5"/>
        <v>0</v>
      </c>
      <c r="I20" s="166">
        <f t="shared" si="6"/>
        <v>0</v>
      </c>
      <c r="J20" s="164">
        <f t="shared" si="3"/>
        <v>0</v>
      </c>
    </row>
    <row r="21" spans="2:13" ht="13.5" thickBot="1">
      <c r="B21" s="138">
        <f>Q_class_deposited!B10</f>
        <v>1953</v>
      </c>
      <c r="C21" s="140">
        <f>Q_class_deposited!E10</f>
        <v>0</v>
      </c>
      <c r="D21" s="161">
        <f t="shared" si="0"/>
        <v>1</v>
      </c>
      <c r="E21" s="68">
        <f t="shared" si="1"/>
        <v>0</v>
      </c>
      <c r="F21" s="37">
        <f t="shared" si="2"/>
        <v>0</v>
      </c>
      <c r="G21" s="37">
        <f t="shared" si="4"/>
        <v>0</v>
      </c>
      <c r="H21" s="37">
        <f t="shared" si="5"/>
        <v>0</v>
      </c>
      <c r="I21" s="166">
        <f t="shared" si="6"/>
        <v>0</v>
      </c>
      <c r="J21" s="164">
        <f t="shared" si="3"/>
        <v>0</v>
      </c>
    </row>
    <row r="22" spans="2:13" ht="13.5" thickBot="1">
      <c r="B22" s="138">
        <f>Q_class_deposited!B11</f>
        <v>1954</v>
      </c>
      <c r="C22" s="140">
        <f>Q_class_deposited!E11</f>
        <v>0</v>
      </c>
      <c r="D22" s="161">
        <f t="shared" si="0"/>
        <v>1</v>
      </c>
      <c r="E22" s="68">
        <f t="shared" si="1"/>
        <v>0</v>
      </c>
      <c r="F22" s="37">
        <f t="shared" si="2"/>
        <v>0</v>
      </c>
      <c r="G22" s="37">
        <f t="shared" si="4"/>
        <v>0</v>
      </c>
      <c r="H22" s="37">
        <f t="shared" si="5"/>
        <v>0</v>
      </c>
      <c r="I22" s="166">
        <f t="shared" si="6"/>
        <v>0</v>
      </c>
      <c r="J22" s="164">
        <f t="shared" si="3"/>
        <v>0</v>
      </c>
      <c r="M22"/>
    </row>
    <row r="23" spans="2:13" ht="13.5" thickBot="1">
      <c r="B23" s="138">
        <f>Q_class_deposited!B12</f>
        <v>1955</v>
      </c>
      <c r="C23" s="140">
        <f>Q_class_deposited!E12</f>
        <v>0</v>
      </c>
      <c r="D23" s="161">
        <f t="shared" si="0"/>
        <v>1</v>
      </c>
      <c r="E23" s="68">
        <f t="shared" si="1"/>
        <v>0</v>
      </c>
      <c r="F23" s="37">
        <f t="shared" si="2"/>
        <v>0</v>
      </c>
      <c r="G23" s="37">
        <f t="shared" si="4"/>
        <v>0</v>
      </c>
      <c r="H23" s="37">
        <f t="shared" si="5"/>
        <v>0</v>
      </c>
      <c r="I23" s="166">
        <f t="shared" si="6"/>
        <v>0</v>
      </c>
      <c r="J23" s="164">
        <f t="shared" si="3"/>
        <v>0</v>
      </c>
    </row>
    <row r="24" spans="2:13" ht="13.5" thickBot="1">
      <c r="B24" s="138">
        <f>Q_class_deposited!B13</f>
        <v>1956</v>
      </c>
      <c r="C24" s="140">
        <f>Q_class_deposited!E13</f>
        <v>0</v>
      </c>
      <c r="D24" s="161">
        <f t="shared" si="0"/>
        <v>1</v>
      </c>
      <c r="E24" s="68">
        <f t="shared" si="1"/>
        <v>0</v>
      </c>
      <c r="F24" s="37">
        <f t="shared" si="2"/>
        <v>0</v>
      </c>
      <c r="G24" s="37">
        <f t="shared" si="4"/>
        <v>0</v>
      </c>
      <c r="H24" s="37">
        <f t="shared" si="5"/>
        <v>0</v>
      </c>
      <c r="I24" s="166">
        <f t="shared" si="6"/>
        <v>0</v>
      </c>
      <c r="J24" s="164">
        <f t="shared" si="3"/>
        <v>0</v>
      </c>
    </row>
    <row r="25" spans="2:13" ht="13.5" thickBot="1">
      <c r="B25" s="138">
        <f>Q_class_deposited!B14</f>
        <v>1957</v>
      </c>
      <c r="C25" s="140">
        <f>Q_class_deposited!E14</f>
        <v>0</v>
      </c>
      <c r="D25" s="161">
        <f t="shared" si="0"/>
        <v>1</v>
      </c>
      <c r="E25" s="68">
        <f t="shared" si="1"/>
        <v>0</v>
      </c>
      <c r="F25" s="37">
        <f t="shared" si="2"/>
        <v>0</v>
      </c>
      <c r="G25" s="37">
        <f t="shared" si="4"/>
        <v>0</v>
      </c>
      <c r="H25" s="37">
        <f t="shared" si="5"/>
        <v>0</v>
      </c>
      <c r="I25" s="166">
        <f t="shared" si="6"/>
        <v>0</v>
      </c>
      <c r="J25" s="164">
        <f t="shared" si="3"/>
        <v>0</v>
      </c>
    </row>
    <row r="26" spans="2:13" ht="13.5" thickBot="1">
      <c r="B26" s="138">
        <f>Q_class_deposited!B15</f>
        <v>1958</v>
      </c>
      <c r="C26" s="140">
        <f>Q_class_deposited!E15</f>
        <v>0</v>
      </c>
      <c r="D26" s="161">
        <f t="shared" si="0"/>
        <v>1</v>
      </c>
      <c r="E26" s="68">
        <f t="shared" si="1"/>
        <v>0</v>
      </c>
      <c r="F26" s="37">
        <f t="shared" si="2"/>
        <v>0</v>
      </c>
      <c r="G26" s="37">
        <f t="shared" si="4"/>
        <v>0</v>
      </c>
      <c r="H26" s="37">
        <f t="shared" si="5"/>
        <v>0</v>
      </c>
      <c r="I26" s="166">
        <f t="shared" si="6"/>
        <v>0</v>
      </c>
      <c r="J26" s="164">
        <f t="shared" si="3"/>
        <v>0</v>
      </c>
    </row>
    <row r="27" spans="2:13" ht="13.5" thickBot="1">
      <c r="B27" s="138">
        <f>Q_class_deposited!B16</f>
        <v>1959</v>
      </c>
      <c r="C27" s="140">
        <f>Q_class_deposited!E16</f>
        <v>0</v>
      </c>
      <c r="D27" s="161">
        <f t="shared" si="0"/>
        <v>1</v>
      </c>
      <c r="E27" s="68">
        <f t="shared" si="1"/>
        <v>0</v>
      </c>
      <c r="F27" s="37">
        <f t="shared" si="2"/>
        <v>0</v>
      </c>
      <c r="G27" s="37">
        <f t="shared" si="4"/>
        <v>0</v>
      </c>
      <c r="H27" s="37">
        <f t="shared" si="5"/>
        <v>0</v>
      </c>
      <c r="I27" s="166">
        <f t="shared" si="6"/>
        <v>0</v>
      </c>
      <c r="J27" s="164">
        <f t="shared" si="3"/>
        <v>0</v>
      </c>
    </row>
    <row r="28" spans="2:13" ht="13.5" thickBot="1">
      <c r="B28" s="138">
        <f>Q_class_deposited!B17</f>
        <v>1960</v>
      </c>
      <c r="C28" s="140">
        <f>Q_class_deposited!E17</f>
        <v>0</v>
      </c>
      <c r="D28" s="161">
        <f t="shared" si="0"/>
        <v>1</v>
      </c>
      <c r="E28" s="68">
        <f t="shared" si="1"/>
        <v>0</v>
      </c>
      <c r="F28" s="37">
        <f t="shared" si="2"/>
        <v>0</v>
      </c>
      <c r="G28" s="37">
        <f t="shared" si="4"/>
        <v>0</v>
      </c>
      <c r="H28" s="37">
        <f t="shared" si="5"/>
        <v>0</v>
      </c>
      <c r="I28" s="166">
        <f t="shared" si="6"/>
        <v>0</v>
      </c>
      <c r="J28" s="164">
        <f t="shared" si="3"/>
        <v>0</v>
      </c>
    </row>
    <row r="29" spans="2:13" ht="13.5" thickBot="1">
      <c r="B29" s="138">
        <f>Q_class_deposited!B18</f>
        <v>1961</v>
      </c>
      <c r="C29" s="140">
        <f>Q_class_deposited!E18</f>
        <v>0</v>
      </c>
      <c r="D29" s="161">
        <f t="shared" si="0"/>
        <v>1</v>
      </c>
      <c r="E29" s="68">
        <f t="shared" si="1"/>
        <v>0</v>
      </c>
      <c r="F29" s="37">
        <f t="shared" si="2"/>
        <v>0</v>
      </c>
      <c r="G29" s="37">
        <f t="shared" si="4"/>
        <v>0</v>
      </c>
      <c r="H29" s="37">
        <f t="shared" si="5"/>
        <v>0</v>
      </c>
      <c r="I29" s="166">
        <f t="shared" si="6"/>
        <v>0</v>
      </c>
      <c r="J29" s="164">
        <f t="shared" si="3"/>
        <v>0</v>
      </c>
    </row>
    <row r="30" spans="2:13" ht="13.5" thickBot="1">
      <c r="B30" s="138">
        <f>Q_class_deposited!B19</f>
        <v>1962</v>
      </c>
      <c r="C30" s="140">
        <f>Q_class_deposited!E19</f>
        <v>0</v>
      </c>
      <c r="D30" s="161">
        <f t="shared" si="0"/>
        <v>1</v>
      </c>
      <c r="E30" s="68">
        <f t="shared" si="1"/>
        <v>0</v>
      </c>
      <c r="F30" s="37">
        <f t="shared" si="2"/>
        <v>0</v>
      </c>
      <c r="G30" s="37">
        <f t="shared" si="4"/>
        <v>0</v>
      </c>
      <c r="H30" s="37">
        <f t="shared" si="5"/>
        <v>0</v>
      </c>
      <c r="I30" s="166">
        <f t="shared" si="6"/>
        <v>0</v>
      </c>
      <c r="J30" s="164">
        <f t="shared" si="3"/>
        <v>0</v>
      </c>
    </row>
    <row r="31" spans="2:13" ht="13.5" thickBot="1">
      <c r="B31" s="138">
        <f>Q_class_deposited!B20</f>
        <v>1963</v>
      </c>
      <c r="C31" s="140">
        <f>Q_class_deposited!E20</f>
        <v>0</v>
      </c>
      <c r="D31" s="161">
        <f t="shared" si="0"/>
        <v>1</v>
      </c>
      <c r="E31" s="68">
        <f t="shared" si="1"/>
        <v>0</v>
      </c>
      <c r="F31" s="37">
        <f t="shared" si="2"/>
        <v>0</v>
      </c>
      <c r="G31" s="37">
        <f t="shared" si="4"/>
        <v>0</v>
      </c>
      <c r="H31" s="37">
        <f t="shared" si="5"/>
        <v>0</v>
      </c>
      <c r="I31" s="166">
        <f t="shared" si="6"/>
        <v>0</v>
      </c>
      <c r="J31" s="164">
        <f t="shared" si="3"/>
        <v>0</v>
      </c>
    </row>
    <row r="32" spans="2:13" ht="13.5" thickBot="1">
      <c r="B32" s="138">
        <f>Q_class_deposited!B21</f>
        <v>1964</v>
      </c>
      <c r="C32" s="140">
        <f>Q_class_deposited!E21</f>
        <v>0</v>
      </c>
      <c r="D32" s="161">
        <f t="shared" si="0"/>
        <v>1</v>
      </c>
      <c r="E32" s="68">
        <f t="shared" si="1"/>
        <v>0</v>
      </c>
      <c r="F32" s="37">
        <f t="shared" si="2"/>
        <v>0</v>
      </c>
      <c r="G32" s="37">
        <f t="shared" si="4"/>
        <v>0</v>
      </c>
      <c r="H32" s="37">
        <f t="shared" si="5"/>
        <v>0</v>
      </c>
      <c r="I32" s="166">
        <f t="shared" si="6"/>
        <v>0</v>
      </c>
      <c r="J32" s="164">
        <f t="shared" si="3"/>
        <v>0</v>
      </c>
    </row>
    <row r="33" spans="2:10" ht="13.5" thickBot="1">
      <c r="B33" s="138">
        <f>Q_class_deposited!B22</f>
        <v>1965</v>
      </c>
      <c r="C33" s="140">
        <f>Q_class_deposited!E22</f>
        <v>0</v>
      </c>
      <c r="D33" s="161">
        <f t="shared" si="0"/>
        <v>1</v>
      </c>
      <c r="E33" s="68">
        <f t="shared" si="1"/>
        <v>0</v>
      </c>
      <c r="F33" s="37">
        <f t="shared" si="2"/>
        <v>0</v>
      </c>
      <c r="G33" s="37">
        <f t="shared" si="4"/>
        <v>0</v>
      </c>
      <c r="H33" s="37">
        <f t="shared" si="5"/>
        <v>0</v>
      </c>
      <c r="I33" s="166">
        <f t="shared" si="6"/>
        <v>0</v>
      </c>
      <c r="J33" s="164">
        <f t="shared" si="3"/>
        <v>0</v>
      </c>
    </row>
    <row r="34" spans="2:10" ht="13.5" thickBot="1">
      <c r="B34" s="138">
        <f>Q_class_deposited!B23</f>
        <v>1966</v>
      </c>
      <c r="C34" s="140">
        <f>Q_class_deposited!E23</f>
        <v>0</v>
      </c>
      <c r="D34" s="161">
        <f t="shared" si="0"/>
        <v>1</v>
      </c>
      <c r="E34" s="68">
        <f t="shared" si="1"/>
        <v>0</v>
      </c>
      <c r="F34" s="37">
        <f t="shared" si="2"/>
        <v>0</v>
      </c>
      <c r="G34" s="37">
        <f t="shared" si="4"/>
        <v>0</v>
      </c>
      <c r="H34" s="37">
        <f t="shared" si="5"/>
        <v>0</v>
      </c>
      <c r="I34" s="166">
        <f t="shared" si="6"/>
        <v>0</v>
      </c>
      <c r="J34" s="164">
        <f t="shared" si="3"/>
        <v>0</v>
      </c>
    </row>
    <row r="35" spans="2:10" ht="13.5" thickBot="1">
      <c r="B35" s="138">
        <f>Q_class_deposited!B24</f>
        <v>1967</v>
      </c>
      <c r="C35" s="140">
        <f>Q_class_deposited!E24</f>
        <v>0</v>
      </c>
      <c r="D35" s="161">
        <f t="shared" si="0"/>
        <v>1</v>
      </c>
      <c r="E35" s="68">
        <f t="shared" si="1"/>
        <v>0</v>
      </c>
      <c r="F35" s="37">
        <f t="shared" si="2"/>
        <v>0</v>
      </c>
      <c r="G35" s="37">
        <f t="shared" si="4"/>
        <v>0</v>
      </c>
      <c r="H35" s="37">
        <f t="shared" si="5"/>
        <v>0</v>
      </c>
      <c r="I35" s="166">
        <f t="shared" si="6"/>
        <v>0</v>
      </c>
      <c r="J35" s="164">
        <f t="shared" si="3"/>
        <v>0</v>
      </c>
    </row>
    <row r="36" spans="2:10" ht="13.5" thickBot="1">
      <c r="B36" s="138">
        <f>Q_class_deposited!B25</f>
        <v>1968</v>
      </c>
      <c r="C36" s="140">
        <f>Q_class_deposited!E25</f>
        <v>0</v>
      </c>
      <c r="D36" s="161">
        <f t="shared" si="0"/>
        <v>1</v>
      </c>
      <c r="E36" s="68">
        <f t="shared" si="1"/>
        <v>0</v>
      </c>
      <c r="F36" s="37">
        <f t="shared" si="2"/>
        <v>0</v>
      </c>
      <c r="G36" s="37">
        <f t="shared" si="4"/>
        <v>0</v>
      </c>
      <c r="H36" s="37">
        <f t="shared" si="5"/>
        <v>0</v>
      </c>
      <c r="I36" s="166">
        <f t="shared" si="6"/>
        <v>0</v>
      </c>
      <c r="J36" s="164">
        <f t="shared" si="3"/>
        <v>0</v>
      </c>
    </row>
    <row r="37" spans="2:10" ht="13.5" thickBot="1">
      <c r="B37" s="138">
        <f>Q_class_deposited!B26</f>
        <v>1969</v>
      </c>
      <c r="C37" s="140">
        <f>Q_class_deposited!E26</f>
        <v>0</v>
      </c>
      <c r="D37" s="161">
        <f t="shared" si="0"/>
        <v>1</v>
      </c>
      <c r="E37" s="68">
        <f t="shared" si="1"/>
        <v>0</v>
      </c>
      <c r="F37" s="37">
        <f t="shared" si="2"/>
        <v>0</v>
      </c>
      <c r="G37" s="37">
        <f t="shared" si="4"/>
        <v>0</v>
      </c>
      <c r="H37" s="37">
        <f t="shared" si="5"/>
        <v>0</v>
      </c>
      <c r="I37" s="166">
        <f t="shared" si="6"/>
        <v>0</v>
      </c>
      <c r="J37" s="164">
        <f t="shared" si="3"/>
        <v>0</v>
      </c>
    </row>
    <row r="38" spans="2:10" ht="13.5" thickBot="1">
      <c r="B38" s="138">
        <f>Q_class_deposited!B27</f>
        <v>1970</v>
      </c>
      <c r="C38" s="140">
        <f>Q_class_deposited!E27</f>
        <v>0</v>
      </c>
      <c r="D38" s="161">
        <f t="shared" si="0"/>
        <v>1</v>
      </c>
      <c r="E38" s="68">
        <f t="shared" si="1"/>
        <v>0</v>
      </c>
      <c r="F38" s="37">
        <f t="shared" si="2"/>
        <v>0</v>
      </c>
      <c r="G38" s="37">
        <f t="shared" si="4"/>
        <v>0</v>
      </c>
      <c r="H38" s="37">
        <f t="shared" si="5"/>
        <v>0</v>
      </c>
      <c r="I38" s="166">
        <f t="shared" si="6"/>
        <v>0</v>
      </c>
      <c r="J38" s="164">
        <f t="shared" si="3"/>
        <v>0</v>
      </c>
    </row>
    <row r="39" spans="2:10" ht="13.5" thickBot="1">
      <c r="B39" s="138">
        <f>Q_class_deposited!B28</f>
        <v>1971</v>
      </c>
      <c r="C39" s="140">
        <f>Q_class_deposited!E28</f>
        <v>0</v>
      </c>
      <c r="D39" s="161">
        <f t="shared" si="0"/>
        <v>1</v>
      </c>
      <c r="E39" s="68">
        <f t="shared" si="1"/>
        <v>0</v>
      </c>
      <c r="F39" s="37">
        <f t="shared" si="2"/>
        <v>0</v>
      </c>
      <c r="G39" s="37">
        <f t="shared" si="4"/>
        <v>0</v>
      </c>
      <c r="H39" s="37">
        <f t="shared" si="5"/>
        <v>0</v>
      </c>
      <c r="I39" s="166">
        <f t="shared" si="6"/>
        <v>0</v>
      </c>
      <c r="J39" s="164">
        <f t="shared" si="3"/>
        <v>0</v>
      </c>
    </row>
    <row r="40" spans="2:10" ht="13.5" thickBot="1">
      <c r="B40" s="138">
        <f>Q_class_deposited!B29</f>
        <v>1972</v>
      </c>
      <c r="C40" s="140">
        <f>Q_class_deposited!E29</f>
        <v>0</v>
      </c>
      <c r="D40" s="161">
        <f t="shared" si="0"/>
        <v>1</v>
      </c>
      <c r="E40" s="68">
        <f t="shared" si="1"/>
        <v>0</v>
      </c>
      <c r="F40" s="37">
        <f t="shared" si="2"/>
        <v>0</v>
      </c>
      <c r="G40" s="37">
        <f t="shared" si="4"/>
        <v>0</v>
      </c>
      <c r="H40" s="37">
        <f t="shared" si="5"/>
        <v>0</v>
      </c>
      <c r="I40" s="166">
        <f t="shared" si="6"/>
        <v>0</v>
      </c>
      <c r="J40" s="164">
        <f t="shared" si="3"/>
        <v>0</v>
      </c>
    </row>
    <row r="41" spans="2:10" ht="13.5" thickBot="1">
      <c r="B41" s="138">
        <f>Q_class_deposited!B30</f>
        <v>1973</v>
      </c>
      <c r="C41" s="140">
        <f>Q_class_deposited!E30</f>
        <v>0</v>
      </c>
      <c r="D41" s="161">
        <f t="shared" si="0"/>
        <v>1</v>
      </c>
      <c r="E41" s="68">
        <f t="shared" si="1"/>
        <v>0</v>
      </c>
      <c r="F41" s="37">
        <f t="shared" si="2"/>
        <v>0</v>
      </c>
      <c r="G41" s="37">
        <f t="shared" si="4"/>
        <v>0</v>
      </c>
      <c r="H41" s="37">
        <f t="shared" si="5"/>
        <v>0</v>
      </c>
      <c r="I41" s="166">
        <f t="shared" si="6"/>
        <v>0</v>
      </c>
      <c r="J41" s="164">
        <f t="shared" si="3"/>
        <v>0</v>
      </c>
    </row>
    <row r="42" spans="2:10" ht="13.5" thickBot="1">
      <c r="B42" s="138">
        <f>Q_class_deposited!B31</f>
        <v>1974</v>
      </c>
      <c r="C42" s="140">
        <f>Q_class_deposited!E31</f>
        <v>0</v>
      </c>
      <c r="D42" s="161">
        <f t="shared" si="0"/>
        <v>1</v>
      </c>
      <c r="E42" s="68">
        <f t="shared" si="1"/>
        <v>0</v>
      </c>
      <c r="F42" s="37">
        <f t="shared" si="2"/>
        <v>0</v>
      </c>
      <c r="G42" s="37">
        <f t="shared" si="4"/>
        <v>0</v>
      </c>
      <c r="H42" s="37">
        <f t="shared" si="5"/>
        <v>0</v>
      </c>
      <c r="I42" s="166">
        <f t="shared" si="6"/>
        <v>0</v>
      </c>
      <c r="J42" s="164">
        <f t="shared" si="3"/>
        <v>0</v>
      </c>
    </row>
    <row r="43" spans="2:10" ht="13.5" thickBot="1">
      <c r="B43" s="138">
        <f>Q_class_deposited!B32</f>
        <v>1975</v>
      </c>
      <c r="C43" s="140">
        <f>Q_class_deposited!E32</f>
        <v>0</v>
      </c>
      <c r="D43" s="161">
        <f t="shared" si="0"/>
        <v>1</v>
      </c>
      <c r="E43" s="68">
        <f t="shared" si="1"/>
        <v>0</v>
      </c>
      <c r="F43" s="37">
        <f t="shared" si="2"/>
        <v>0</v>
      </c>
      <c r="G43" s="37">
        <f t="shared" si="4"/>
        <v>0</v>
      </c>
      <c r="H43" s="37">
        <f t="shared" si="5"/>
        <v>0</v>
      </c>
      <c r="I43" s="166">
        <f t="shared" si="6"/>
        <v>0</v>
      </c>
      <c r="J43" s="164">
        <f t="shared" si="3"/>
        <v>0</v>
      </c>
    </row>
    <row r="44" spans="2:10" ht="13.5" thickBot="1">
      <c r="B44" s="138">
        <f>Q_class_deposited!B33</f>
        <v>1976</v>
      </c>
      <c r="C44" s="140">
        <f>Q_class_deposited!E33</f>
        <v>0</v>
      </c>
      <c r="D44" s="161">
        <f t="shared" si="0"/>
        <v>1</v>
      </c>
      <c r="E44" s="68">
        <f t="shared" si="1"/>
        <v>0</v>
      </c>
      <c r="F44" s="37">
        <f t="shared" si="2"/>
        <v>0</v>
      </c>
      <c r="G44" s="37">
        <f t="shared" si="4"/>
        <v>0</v>
      </c>
      <c r="H44" s="37">
        <f t="shared" si="5"/>
        <v>0</v>
      </c>
      <c r="I44" s="166">
        <f t="shared" si="6"/>
        <v>0</v>
      </c>
      <c r="J44" s="164">
        <f t="shared" si="3"/>
        <v>0</v>
      </c>
    </row>
    <row r="45" spans="2:10" ht="13.5" thickBot="1">
      <c r="B45" s="138">
        <f>Q_class_deposited!B34</f>
        <v>1977</v>
      </c>
      <c r="C45" s="140">
        <f>Q_class_deposited!E34</f>
        <v>0</v>
      </c>
      <c r="D45" s="161">
        <f t="shared" si="0"/>
        <v>1</v>
      </c>
      <c r="E45" s="68">
        <f t="shared" si="1"/>
        <v>0</v>
      </c>
      <c r="F45" s="37">
        <f t="shared" si="2"/>
        <v>0</v>
      </c>
      <c r="G45" s="37">
        <f t="shared" si="4"/>
        <v>0</v>
      </c>
      <c r="H45" s="37">
        <f t="shared" si="5"/>
        <v>0</v>
      </c>
      <c r="I45" s="166">
        <f t="shared" si="6"/>
        <v>0</v>
      </c>
      <c r="J45" s="164">
        <f t="shared" si="3"/>
        <v>0</v>
      </c>
    </row>
    <row r="46" spans="2:10" ht="13.5" thickBot="1">
      <c r="B46" s="138">
        <f>Q_class_deposited!B35</f>
        <v>1978</v>
      </c>
      <c r="C46" s="140">
        <f>Q_class_deposited!E35</f>
        <v>0</v>
      </c>
      <c r="D46" s="161">
        <f t="shared" si="0"/>
        <v>1</v>
      </c>
      <c r="E46" s="68">
        <f t="shared" si="1"/>
        <v>0</v>
      </c>
      <c r="F46" s="37">
        <f t="shared" si="2"/>
        <v>0</v>
      </c>
      <c r="G46" s="37">
        <f t="shared" si="4"/>
        <v>0</v>
      </c>
      <c r="H46" s="37">
        <f t="shared" si="5"/>
        <v>0</v>
      </c>
      <c r="I46" s="166">
        <f t="shared" si="6"/>
        <v>0</v>
      </c>
      <c r="J46" s="164">
        <f t="shared" si="3"/>
        <v>0</v>
      </c>
    </row>
    <row r="47" spans="2:10" ht="13.5" thickBot="1">
      <c r="B47" s="138">
        <f>Q_class_deposited!B36</f>
        <v>1979</v>
      </c>
      <c r="C47" s="140">
        <f>Q_class_deposited!E36</f>
        <v>0</v>
      </c>
      <c r="D47" s="161">
        <f t="shared" si="0"/>
        <v>1</v>
      </c>
      <c r="E47" s="68">
        <f t="shared" si="1"/>
        <v>0</v>
      </c>
      <c r="F47" s="37">
        <f t="shared" si="2"/>
        <v>0</v>
      </c>
      <c r="G47" s="37">
        <f t="shared" si="4"/>
        <v>0</v>
      </c>
      <c r="H47" s="37">
        <f t="shared" si="5"/>
        <v>0</v>
      </c>
      <c r="I47" s="166">
        <f t="shared" si="6"/>
        <v>0</v>
      </c>
      <c r="J47" s="164">
        <f t="shared" si="3"/>
        <v>0</v>
      </c>
    </row>
    <row r="48" spans="2:10" ht="13.5" thickBot="1">
      <c r="B48" s="138">
        <f>Q_class_deposited!B37</f>
        <v>1980</v>
      </c>
      <c r="C48" s="140">
        <f>Q_class_deposited!E37</f>
        <v>0</v>
      </c>
      <c r="D48" s="161">
        <f t="shared" si="0"/>
        <v>1</v>
      </c>
      <c r="E48" s="68">
        <f t="shared" si="1"/>
        <v>0</v>
      </c>
      <c r="F48" s="37">
        <f t="shared" si="2"/>
        <v>0</v>
      </c>
      <c r="G48" s="37">
        <f t="shared" si="4"/>
        <v>0</v>
      </c>
      <c r="H48" s="37">
        <f t="shared" si="5"/>
        <v>0</v>
      </c>
      <c r="I48" s="166">
        <f t="shared" si="6"/>
        <v>0</v>
      </c>
      <c r="J48" s="164">
        <f t="shared" si="3"/>
        <v>0</v>
      </c>
    </row>
    <row r="49" spans="2:10" ht="13.5" thickBot="1">
      <c r="B49" s="138">
        <f>Q_class_deposited!B38</f>
        <v>1981</v>
      </c>
      <c r="C49" s="140">
        <f>Q_class_deposited!E38</f>
        <v>0</v>
      </c>
      <c r="D49" s="161">
        <f t="shared" si="0"/>
        <v>1</v>
      </c>
      <c r="E49" s="68">
        <f t="shared" si="1"/>
        <v>0</v>
      </c>
      <c r="F49" s="37">
        <f t="shared" si="2"/>
        <v>0</v>
      </c>
      <c r="G49" s="37">
        <f t="shared" si="4"/>
        <v>0</v>
      </c>
      <c r="H49" s="37">
        <f t="shared" si="5"/>
        <v>0</v>
      </c>
      <c r="I49" s="166">
        <f t="shared" si="6"/>
        <v>0</v>
      </c>
      <c r="J49" s="164">
        <f t="shared" si="3"/>
        <v>0</v>
      </c>
    </row>
    <row r="50" spans="2:10" ht="13.5" thickBot="1">
      <c r="B50" s="138">
        <f>Q_class_deposited!B39</f>
        <v>1982</v>
      </c>
      <c r="C50" s="140">
        <f>Q_class_deposited!E39</f>
        <v>0</v>
      </c>
      <c r="D50" s="161">
        <f t="shared" ref="D50:D81" si="7">MCF</f>
        <v>1</v>
      </c>
      <c r="E50" s="68">
        <f t="shared" ref="E50:E81" si="8">C50*DOCpaper*DOCf_paper*D50</f>
        <v>0</v>
      </c>
      <c r="F50" s="37">
        <f t="shared" si="2"/>
        <v>0</v>
      </c>
      <c r="G50" s="37">
        <f t="shared" si="4"/>
        <v>0</v>
      </c>
      <c r="H50" s="37">
        <f t="shared" si="5"/>
        <v>0</v>
      </c>
      <c r="I50" s="166">
        <f t="shared" si="6"/>
        <v>0</v>
      </c>
      <c r="J50" s="164">
        <f t="shared" ref="J50:J81" si="9">I50*MethaneFraction*MassRatio</f>
        <v>0</v>
      </c>
    </row>
    <row r="51" spans="2:10" ht="13.5" thickBot="1">
      <c r="B51" s="138">
        <f>Q_class_deposited!B40</f>
        <v>1983</v>
      </c>
      <c r="C51" s="140">
        <f>Q_class_deposited!E40</f>
        <v>0</v>
      </c>
      <c r="D51" s="161">
        <f t="shared" si="7"/>
        <v>1</v>
      </c>
      <c r="E51" s="68">
        <f t="shared" si="8"/>
        <v>0</v>
      </c>
      <c r="F51" s="37">
        <f t="shared" si="2"/>
        <v>0</v>
      </c>
      <c r="G51" s="37">
        <f t="shared" si="4"/>
        <v>0</v>
      </c>
      <c r="H51" s="37">
        <f t="shared" si="5"/>
        <v>0</v>
      </c>
      <c r="I51" s="166">
        <f t="shared" si="6"/>
        <v>0</v>
      </c>
      <c r="J51" s="164">
        <f t="shared" si="9"/>
        <v>0</v>
      </c>
    </row>
    <row r="52" spans="2:10" ht="13.5" thickBot="1">
      <c r="B52" s="138">
        <f>Q_class_deposited!B41</f>
        <v>1984</v>
      </c>
      <c r="C52" s="140">
        <f>Q_class_deposited!E41</f>
        <v>0</v>
      </c>
      <c r="D52" s="161">
        <f t="shared" si="7"/>
        <v>1</v>
      </c>
      <c r="E52" s="68">
        <f t="shared" si="8"/>
        <v>0</v>
      </c>
      <c r="F52" s="37">
        <f t="shared" si="2"/>
        <v>0</v>
      </c>
      <c r="G52" s="37">
        <f t="shared" si="4"/>
        <v>0</v>
      </c>
      <c r="H52" s="37">
        <f t="shared" si="5"/>
        <v>0</v>
      </c>
      <c r="I52" s="166">
        <f t="shared" si="6"/>
        <v>0</v>
      </c>
      <c r="J52" s="164">
        <f t="shared" si="9"/>
        <v>0</v>
      </c>
    </row>
    <row r="53" spans="2:10" ht="13.5" thickBot="1">
      <c r="B53" s="138">
        <f>Q_class_deposited!B42</f>
        <v>1985</v>
      </c>
      <c r="C53" s="140">
        <f>Q_class_deposited!E42</f>
        <v>0</v>
      </c>
      <c r="D53" s="161">
        <f t="shared" si="7"/>
        <v>1</v>
      </c>
      <c r="E53" s="68">
        <f t="shared" si="8"/>
        <v>0</v>
      </c>
      <c r="F53" s="37">
        <f t="shared" si="2"/>
        <v>0</v>
      </c>
      <c r="G53" s="37">
        <f t="shared" si="4"/>
        <v>0</v>
      </c>
      <c r="H53" s="37">
        <f t="shared" si="5"/>
        <v>0</v>
      </c>
      <c r="I53" s="166">
        <f t="shared" si="6"/>
        <v>0</v>
      </c>
      <c r="J53" s="164">
        <f t="shared" si="9"/>
        <v>0</v>
      </c>
    </row>
    <row r="54" spans="2:10" ht="13.5" thickBot="1">
      <c r="B54" s="138">
        <f>Q_class_deposited!B43</f>
        <v>1986</v>
      </c>
      <c r="C54" s="140">
        <f>Q_class_deposited!E43</f>
        <v>0</v>
      </c>
      <c r="D54" s="161">
        <f t="shared" si="7"/>
        <v>1</v>
      </c>
      <c r="E54" s="68">
        <f t="shared" si="8"/>
        <v>0</v>
      </c>
      <c r="F54" s="37">
        <f t="shared" si="2"/>
        <v>0</v>
      </c>
      <c r="G54" s="37">
        <f t="shared" si="4"/>
        <v>0</v>
      </c>
      <c r="H54" s="37">
        <f t="shared" si="5"/>
        <v>0</v>
      </c>
      <c r="I54" s="166">
        <f t="shared" si="6"/>
        <v>0</v>
      </c>
      <c r="J54" s="164">
        <f t="shared" si="9"/>
        <v>0</v>
      </c>
    </row>
    <row r="55" spans="2:10" ht="13.5" thickBot="1">
      <c r="B55" s="138">
        <f>Q_class_deposited!B44</f>
        <v>1987</v>
      </c>
      <c r="C55" s="140">
        <f>Q_class_deposited!E44</f>
        <v>0</v>
      </c>
      <c r="D55" s="161">
        <f t="shared" si="7"/>
        <v>1</v>
      </c>
      <c r="E55" s="68">
        <f t="shared" si="8"/>
        <v>0</v>
      </c>
      <c r="F55" s="37">
        <f t="shared" si="2"/>
        <v>0</v>
      </c>
      <c r="G55" s="37">
        <f t="shared" si="4"/>
        <v>0</v>
      </c>
      <c r="H55" s="37">
        <f t="shared" si="5"/>
        <v>0</v>
      </c>
      <c r="I55" s="166">
        <f t="shared" si="6"/>
        <v>0</v>
      </c>
      <c r="J55" s="164">
        <f t="shared" si="9"/>
        <v>0</v>
      </c>
    </row>
    <row r="56" spans="2:10" ht="13.5" thickBot="1">
      <c r="B56" s="138">
        <f>Q_class_deposited!B45</f>
        <v>1988</v>
      </c>
      <c r="C56" s="140">
        <f>Q_class_deposited!E45</f>
        <v>0</v>
      </c>
      <c r="D56" s="161">
        <f t="shared" si="7"/>
        <v>1</v>
      </c>
      <c r="E56" s="68">
        <f t="shared" si="8"/>
        <v>0</v>
      </c>
      <c r="F56" s="37">
        <f t="shared" si="2"/>
        <v>0</v>
      </c>
      <c r="G56" s="37">
        <f t="shared" si="4"/>
        <v>0</v>
      </c>
      <c r="H56" s="37">
        <f t="shared" si="5"/>
        <v>0</v>
      </c>
      <c r="I56" s="166">
        <f t="shared" si="6"/>
        <v>0</v>
      </c>
      <c r="J56" s="164">
        <f t="shared" si="9"/>
        <v>0</v>
      </c>
    </row>
    <row r="57" spans="2:10" ht="13.5" thickBot="1">
      <c r="B57" s="138">
        <f>Q_class_deposited!B46</f>
        <v>1989</v>
      </c>
      <c r="C57" s="140">
        <f>Q_class_deposited!E46</f>
        <v>0</v>
      </c>
      <c r="D57" s="161">
        <f t="shared" si="7"/>
        <v>1</v>
      </c>
      <c r="E57" s="68">
        <f t="shared" si="8"/>
        <v>0</v>
      </c>
      <c r="F57" s="37">
        <f t="shared" si="2"/>
        <v>0</v>
      </c>
      <c r="G57" s="37">
        <f t="shared" si="4"/>
        <v>0</v>
      </c>
      <c r="H57" s="37">
        <f t="shared" si="5"/>
        <v>0</v>
      </c>
      <c r="I57" s="166">
        <f t="shared" si="6"/>
        <v>0</v>
      </c>
      <c r="J57" s="164">
        <f t="shared" si="9"/>
        <v>0</v>
      </c>
    </row>
    <row r="58" spans="2:10" ht="13.5" thickBot="1">
      <c r="B58" s="138">
        <f>Q_class_deposited!B47</f>
        <v>1990</v>
      </c>
      <c r="C58" s="140">
        <f>Q_class_deposited!E47</f>
        <v>0</v>
      </c>
      <c r="D58" s="161">
        <f t="shared" si="7"/>
        <v>1</v>
      </c>
      <c r="E58" s="68">
        <f t="shared" si="8"/>
        <v>0</v>
      </c>
      <c r="F58" s="37">
        <f t="shared" si="2"/>
        <v>0</v>
      </c>
      <c r="G58" s="37">
        <f t="shared" si="4"/>
        <v>0</v>
      </c>
      <c r="H58" s="37">
        <f t="shared" si="5"/>
        <v>0</v>
      </c>
      <c r="I58" s="166">
        <f t="shared" si="6"/>
        <v>0</v>
      </c>
      <c r="J58" s="164">
        <f t="shared" si="9"/>
        <v>0</v>
      </c>
    </row>
    <row r="59" spans="2:10" ht="13.5" thickBot="1">
      <c r="B59" s="138">
        <f>Q_class_deposited!B48</f>
        <v>1991</v>
      </c>
      <c r="C59" s="140">
        <f>Q_class_deposited!E48</f>
        <v>0</v>
      </c>
      <c r="D59" s="161">
        <f t="shared" si="7"/>
        <v>1</v>
      </c>
      <c r="E59" s="68">
        <f t="shared" si="8"/>
        <v>0</v>
      </c>
      <c r="F59" s="37">
        <f t="shared" si="2"/>
        <v>0</v>
      </c>
      <c r="G59" s="37">
        <f t="shared" si="4"/>
        <v>0</v>
      </c>
      <c r="H59" s="37">
        <f t="shared" si="5"/>
        <v>0</v>
      </c>
      <c r="I59" s="166">
        <f t="shared" si="6"/>
        <v>0</v>
      </c>
      <c r="J59" s="164">
        <f t="shared" si="9"/>
        <v>0</v>
      </c>
    </row>
    <row r="60" spans="2:10" ht="13.5" thickBot="1">
      <c r="B60" s="138">
        <f>Q_class_deposited!B49</f>
        <v>1992</v>
      </c>
      <c r="C60" s="140">
        <f>Q_class_deposited!E49</f>
        <v>0</v>
      </c>
      <c r="D60" s="161">
        <f t="shared" si="7"/>
        <v>1</v>
      </c>
      <c r="E60" s="68">
        <f t="shared" si="8"/>
        <v>0</v>
      </c>
      <c r="F60" s="37">
        <f t="shared" si="2"/>
        <v>0</v>
      </c>
      <c r="G60" s="37">
        <f t="shared" si="4"/>
        <v>0</v>
      </c>
      <c r="H60" s="37">
        <f t="shared" si="5"/>
        <v>0</v>
      </c>
      <c r="I60" s="166">
        <f t="shared" si="6"/>
        <v>0</v>
      </c>
      <c r="J60" s="164">
        <f t="shared" si="9"/>
        <v>0</v>
      </c>
    </row>
    <row r="61" spans="2:10" ht="13.5" thickBot="1">
      <c r="B61" s="138">
        <f>Q_class_deposited!B50</f>
        <v>1993</v>
      </c>
      <c r="C61" s="140">
        <f>Q_class_deposited!E50</f>
        <v>0</v>
      </c>
      <c r="D61" s="161">
        <f t="shared" si="7"/>
        <v>1</v>
      </c>
      <c r="E61" s="68">
        <f t="shared" si="8"/>
        <v>0</v>
      </c>
      <c r="F61" s="37">
        <f t="shared" si="2"/>
        <v>0</v>
      </c>
      <c r="G61" s="37">
        <f t="shared" si="4"/>
        <v>0</v>
      </c>
      <c r="H61" s="37">
        <f t="shared" si="5"/>
        <v>0</v>
      </c>
      <c r="I61" s="166">
        <f t="shared" si="6"/>
        <v>0</v>
      </c>
      <c r="J61" s="164">
        <f t="shared" si="9"/>
        <v>0</v>
      </c>
    </row>
    <row r="62" spans="2:10" ht="13.5" thickBot="1">
      <c r="B62" s="138">
        <f>Q_class_deposited!B51</f>
        <v>1994</v>
      </c>
      <c r="C62" s="140">
        <f>Q_class_deposited!E51</f>
        <v>0</v>
      </c>
      <c r="D62" s="161">
        <f t="shared" si="7"/>
        <v>1</v>
      </c>
      <c r="E62" s="68">
        <f t="shared" si="8"/>
        <v>0</v>
      </c>
      <c r="F62" s="37">
        <f t="shared" si="2"/>
        <v>0</v>
      </c>
      <c r="G62" s="37">
        <f t="shared" si="4"/>
        <v>0</v>
      </c>
      <c r="H62" s="37">
        <f t="shared" si="5"/>
        <v>0</v>
      </c>
      <c r="I62" s="166">
        <f t="shared" si="6"/>
        <v>0</v>
      </c>
      <c r="J62" s="164">
        <f t="shared" si="9"/>
        <v>0</v>
      </c>
    </row>
    <row r="63" spans="2:10" ht="13.5" thickBot="1">
      <c r="B63" s="138">
        <f>Q_class_deposited!B52</f>
        <v>1995</v>
      </c>
      <c r="C63" s="140">
        <f>Q_class_deposited!E52</f>
        <v>0</v>
      </c>
      <c r="D63" s="161">
        <f t="shared" si="7"/>
        <v>1</v>
      </c>
      <c r="E63" s="68">
        <f t="shared" si="8"/>
        <v>0</v>
      </c>
      <c r="F63" s="37">
        <f t="shared" si="2"/>
        <v>0</v>
      </c>
      <c r="G63" s="37">
        <f t="shared" si="4"/>
        <v>0</v>
      </c>
      <c r="H63" s="37">
        <f t="shared" si="5"/>
        <v>0</v>
      </c>
      <c r="I63" s="166">
        <f t="shared" si="6"/>
        <v>0</v>
      </c>
      <c r="J63" s="164">
        <f t="shared" si="9"/>
        <v>0</v>
      </c>
    </row>
    <row r="64" spans="2:10" ht="13.5" thickBot="1">
      <c r="B64" s="138">
        <f>Q_class_deposited!B53</f>
        <v>1996</v>
      </c>
      <c r="C64" s="140">
        <f>Q_class_deposited!E53</f>
        <v>0</v>
      </c>
      <c r="D64" s="161">
        <f t="shared" si="7"/>
        <v>1</v>
      </c>
      <c r="E64" s="68">
        <f t="shared" si="8"/>
        <v>0</v>
      </c>
      <c r="F64" s="37">
        <f t="shared" si="2"/>
        <v>0</v>
      </c>
      <c r="G64" s="37">
        <f t="shared" si="4"/>
        <v>0</v>
      </c>
      <c r="H64" s="37">
        <f t="shared" si="5"/>
        <v>0</v>
      </c>
      <c r="I64" s="166">
        <f t="shared" si="6"/>
        <v>0</v>
      </c>
      <c r="J64" s="164">
        <f t="shared" si="9"/>
        <v>0</v>
      </c>
    </row>
    <row r="65" spans="2:10" ht="13.5" thickBot="1">
      <c r="B65" s="138">
        <f>Q_class_deposited!B54</f>
        <v>1997</v>
      </c>
      <c r="C65" s="140">
        <f>Q_class_deposited!E54</f>
        <v>0</v>
      </c>
      <c r="D65" s="161">
        <f t="shared" si="7"/>
        <v>1</v>
      </c>
      <c r="E65" s="68">
        <f t="shared" si="8"/>
        <v>0</v>
      </c>
      <c r="F65" s="37">
        <f t="shared" si="2"/>
        <v>0</v>
      </c>
      <c r="G65" s="37">
        <f t="shared" si="4"/>
        <v>0</v>
      </c>
      <c r="H65" s="37">
        <f t="shared" si="5"/>
        <v>0</v>
      </c>
      <c r="I65" s="166">
        <f t="shared" si="6"/>
        <v>0</v>
      </c>
      <c r="J65" s="164">
        <f t="shared" si="9"/>
        <v>0</v>
      </c>
    </row>
    <row r="66" spans="2:10" ht="13.5" thickBot="1">
      <c r="B66" s="138">
        <f>Q_class_deposited!B55</f>
        <v>1998</v>
      </c>
      <c r="C66" s="140">
        <f>Q_class_deposited!E55</f>
        <v>0</v>
      </c>
      <c r="D66" s="161">
        <f t="shared" si="7"/>
        <v>1</v>
      </c>
      <c r="E66" s="68">
        <f t="shared" si="8"/>
        <v>0</v>
      </c>
      <c r="F66" s="37">
        <f t="shared" si="2"/>
        <v>0</v>
      </c>
      <c r="G66" s="37">
        <f t="shared" si="4"/>
        <v>0</v>
      </c>
      <c r="H66" s="37">
        <f t="shared" si="5"/>
        <v>0</v>
      </c>
      <c r="I66" s="166">
        <f t="shared" si="6"/>
        <v>0</v>
      </c>
      <c r="J66" s="164">
        <f t="shared" si="9"/>
        <v>0</v>
      </c>
    </row>
    <row r="67" spans="2:10" ht="13.5" thickBot="1">
      <c r="B67" s="138">
        <f>Q_class_deposited!B56</f>
        <v>1999</v>
      </c>
      <c r="C67" s="140">
        <f>Q_class_deposited!E56</f>
        <v>0</v>
      </c>
      <c r="D67" s="161">
        <f t="shared" si="7"/>
        <v>1</v>
      </c>
      <c r="E67" s="68">
        <f t="shared" si="8"/>
        <v>0</v>
      </c>
      <c r="F67" s="37">
        <f t="shared" si="2"/>
        <v>0</v>
      </c>
      <c r="G67" s="37">
        <f t="shared" si="4"/>
        <v>0</v>
      </c>
      <c r="H67" s="37">
        <f t="shared" si="5"/>
        <v>0</v>
      </c>
      <c r="I67" s="166">
        <f t="shared" si="6"/>
        <v>0</v>
      </c>
      <c r="J67" s="164">
        <f t="shared" si="9"/>
        <v>0</v>
      </c>
    </row>
    <row r="68" spans="2:10" ht="13.5" thickBot="1">
      <c r="B68" s="138">
        <f>Q_class_deposited!B57</f>
        <v>2000</v>
      </c>
      <c r="C68" s="140">
        <f>Q_class_deposited!E57</f>
        <v>0</v>
      </c>
      <c r="D68" s="161">
        <f t="shared" si="7"/>
        <v>1</v>
      </c>
      <c r="E68" s="68">
        <f t="shared" si="8"/>
        <v>0</v>
      </c>
      <c r="F68" s="37">
        <f t="shared" si="2"/>
        <v>0</v>
      </c>
      <c r="G68" s="37">
        <f t="shared" si="4"/>
        <v>0</v>
      </c>
      <c r="H68" s="37">
        <f t="shared" si="5"/>
        <v>0</v>
      </c>
      <c r="I68" s="166">
        <f t="shared" si="6"/>
        <v>0</v>
      </c>
      <c r="J68" s="164">
        <f t="shared" si="9"/>
        <v>0</v>
      </c>
    </row>
    <row r="69" spans="2:10" ht="13.5" thickBot="1">
      <c r="B69" s="138">
        <f>Q_class_deposited!B58</f>
        <v>2001</v>
      </c>
      <c r="C69" s="140">
        <f>Q_class_deposited!E58</f>
        <v>0</v>
      </c>
      <c r="D69" s="161">
        <f t="shared" si="7"/>
        <v>1</v>
      </c>
      <c r="E69" s="68">
        <f t="shared" si="8"/>
        <v>0</v>
      </c>
      <c r="F69" s="37">
        <f t="shared" si="2"/>
        <v>0</v>
      </c>
      <c r="G69" s="37">
        <f t="shared" si="4"/>
        <v>0</v>
      </c>
      <c r="H69" s="37">
        <f t="shared" si="5"/>
        <v>0</v>
      </c>
      <c r="I69" s="166">
        <f t="shared" si="6"/>
        <v>0</v>
      </c>
      <c r="J69" s="164">
        <f t="shared" si="9"/>
        <v>0</v>
      </c>
    </row>
    <row r="70" spans="2:10" ht="13.5" thickBot="1">
      <c r="B70" s="138">
        <f>Q_class_deposited!B59</f>
        <v>2002</v>
      </c>
      <c r="C70" s="140">
        <f>Q_class_deposited!E59</f>
        <v>0</v>
      </c>
      <c r="D70" s="161">
        <f t="shared" si="7"/>
        <v>1</v>
      </c>
      <c r="E70" s="68">
        <f t="shared" si="8"/>
        <v>0</v>
      </c>
      <c r="F70" s="37">
        <f t="shared" si="2"/>
        <v>0</v>
      </c>
      <c r="G70" s="37">
        <f t="shared" si="4"/>
        <v>0</v>
      </c>
      <c r="H70" s="37">
        <f t="shared" si="5"/>
        <v>0</v>
      </c>
      <c r="I70" s="166">
        <f t="shared" si="6"/>
        <v>0</v>
      </c>
      <c r="J70" s="164">
        <f t="shared" si="9"/>
        <v>0</v>
      </c>
    </row>
    <row r="71" spans="2:10" ht="13.5" thickBot="1">
      <c r="B71" s="138">
        <f>Q_class_deposited!B60</f>
        <v>2003</v>
      </c>
      <c r="C71" s="140">
        <f>Q_class_deposited!E60</f>
        <v>0</v>
      </c>
      <c r="D71" s="161">
        <f t="shared" si="7"/>
        <v>1</v>
      </c>
      <c r="E71" s="68">
        <f t="shared" si="8"/>
        <v>0</v>
      </c>
      <c r="F71" s="37">
        <f t="shared" si="2"/>
        <v>0</v>
      </c>
      <c r="G71" s="37">
        <f t="shared" si="4"/>
        <v>0</v>
      </c>
      <c r="H71" s="37">
        <f t="shared" si="5"/>
        <v>0</v>
      </c>
      <c r="I71" s="166">
        <f t="shared" si="6"/>
        <v>0</v>
      </c>
      <c r="J71" s="164">
        <f t="shared" si="9"/>
        <v>0</v>
      </c>
    </row>
    <row r="72" spans="2:10" ht="13.5" thickBot="1">
      <c r="B72" s="138">
        <f>Q_class_deposited!B61</f>
        <v>2004</v>
      </c>
      <c r="C72" s="140">
        <f>Q_class_deposited!E61</f>
        <v>0</v>
      </c>
      <c r="D72" s="161">
        <f t="shared" si="7"/>
        <v>1</v>
      </c>
      <c r="E72" s="68">
        <f t="shared" si="8"/>
        <v>0</v>
      </c>
      <c r="F72" s="37">
        <f t="shared" si="2"/>
        <v>0</v>
      </c>
      <c r="G72" s="37">
        <f t="shared" si="4"/>
        <v>0</v>
      </c>
      <c r="H72" s="37">
        <f t="shared" si="5"/>
        <v>0</v>
      </c>
      <c r="I72" s="166">
        <f t="shared" si="6"/>
        <v>0</v>
      </c>
      <c r="J72" s="164">
        <f t="shared" si="9"/>
        <v>0</v>
      </c>
    </row>
    <row r="73" spans="2:10" ht="13.5" thickBot="1">
      <c r="B73" s="138">
        <f>Q_class_deposited!B62</f>
        <v>2005</v>
      </c>
      <c r="C73" s="140">
        <f>Q_class_deposited!E62</f>
        <v>0</v>
      </c>
      <c r="D73" s="161">
        <f t="shared" si="7"/>
        <v>1</v>
      </c>
      <c r="E73" s="68">
        <f t="shared" si="8"/>
        <v>0</v>
      </c>
      <c r="F73" s="37">
        <f t="shared" si="2"/>
        <v>0</v>
      </c>
      <c r="G73" s="37">
        <f t="shared" si="4"/>
        <v>0</v>
      </c>
      <c r="H73" s="37">
        <f t="shared" si="5"/>
        <v>0</v>
      </c>
      <c r="I73" s="166">
        <f t="shared" si="6"/>
        <v>0</v>
      </c>
      <c r="J73" s="164">
        <f t="shared" si="9"/>
        <v>0</v>
      </c>
    </row>
    <row r="74" spans="2:10" ht="13.5" thickBot="1">
      <c r="B74" s="138">
        <f>Q_class_deposited!B63</f>
        <v>2006</v>
      </c>
      <c r="C74" s="140">
        <f>Q_class_deposited!E63</f>
        <v>0</v>
      </c>
      <c r="D74" s="161">
        <f t="shared" si="7"/>
        <v>1</v>
      </c>
      <c r="E74" s="68">
        <f t="shared" si="8"/>
        <v>0</v>
      </c>
      <c r="F74" s="37">
        <f t="shared" si="2"/>
        <v>0</v>
      </c>
      <c r="G74" s="37">
        <f t="shared" si="4"/>
        <v>0</v>
      </c>
      <c r="H74" s="37">
        <f t="shared" si="5"/>
        <v>0</v>
      </c>
      <c r="I74" s="166">
        <f t="shared" si="6"/>
        <v>0</v>
      </c>
      <c r="J74" s="164">
        <f t="shared" si="9"/>
        <v>0</v>
      </c>
    </row>
    <row r="75" spans="2:10" ht="13.5" thickBot="1">
      <c r="B75" s="138">
        <f>Q_class_deposited!B64</f>
        <v>2007</v>
      </c>
      <c r="C75" s="140">
        <f>Q_class_deposited!E64</f>
        <v>0</v>
      </c>
      <c r="D75" s="161">
        <f t="shared" si="7"/>
        <v>1</v>
      </c>
      <c r="E75" s="68">
        <f t="shared" si="8"/>
        <v>0</v>
      </c>
      <c r="F75" s="37">
        <f t="shared" si="2"/>
        <v>0</v>
      </c>
      <c r="G75" s="37">
        <f t="shared" si="4"/>
        <v>0</v>
      </c>
      <c r="H75" s="37">
        <f t="shared" si="5"/>
        <v>0</v>
      </c>
      <c r="I75" s="166">
        <f t="shared" si="6"/>
        <v>0</v>
      </c>
      <c r="J75" s="164">
        <f t="shared" si="9"/>
        <v>0</v>
      </c>
    </row>
    <row r="76" spans="2:10" ht="13.5" thickBot="1">
      <c r="B76" s="138">
        <f>Q_class_deposited!B65</f>
        <v>2008</v>
      </c>
      <c r="C76" s="140">
        <f>Q_class_deposited!E65</f>
        <v>0</v>
      </c>
      <c r="D76" s="161">
        <f t="shared" si="7"/>
        <v>1</v>
      </c>
      <c r="E76" s="68">
        <f t="shared" si="8"/>
        <v>0</v>
      </c>
      <c r="F76" s="37">
        <f t="shared" si="2"/>
        <v>0</v>
      </c>
      <c r="G76" s="37">
        <f t="shared" si="4"/>
        <v>0</v>
      </c>
      <c r="H76" s="37">
        <f t="shared" si="5"/>
        <v>0</v>
      </c>
      <c r="I76" s="166">
        <f t="shared" si="6"/>
        <v>0</v>
      </c>
      <c r="J76" s="164">
        <f t="shared" si="9"/>
        <v>0</v>
      </c>
    </row>
    <row r="77" spans="2:10" ht="13.5" thickBot="1">
      <c r="B77" s="138">
        <f>Q_class_deposited!B66</f>
        <v>2009</v>
      </c>
      <c r="C77" s="140">
        <f>Q_class_deposited!E66</f>
        <v>0</v>
      </c>
      <c r="D77" s="161">
        <f t="shared" si="7"/>
        <v>1</v>
      </c>
      <c r="E77" s="68">
        <f t="shared" si="8"/>
        <v>0</v>
      </c>
      <c r="F77" s="37">
        <f t="shared" si="2"/>
        <v>0</v>
      </c>
      <c r="G77" s="37">
        <f t="shared" si="4"/>
        <v>0</v>
      </c>
      <c r="H77" s="37">
        <f t="shared" si="5"/>
        <v>0</v>
      </c>
      <c r="I77" s="166">
        <f t="shared" si="6"/>
        <v>0</v>
      </c>
      <c r="J77" s="164">
        <f t="shared" si="9"/>
        <v>0</v>
      </c>
    </row>
    <row r="78" spans="2:10" ht="13.5" thickBot="1">
      <c r="B78" s="138">
        <f>Q_class_deposited!B67</f>
        <v>2010</v>
      </c>
      <c r="C78" s="140">
        <f>Q_class_deposited!E67</f>
        <v>0</v>
      </c>
      <c r="D78" s="161">
        <f t="shared" si="7"/>
        <v>1</v>
      </c>
      <c r="E78" s="68">
        <f t="shared" si="8"/>
        <v>0</v>
      </c>
      <c r="F78" s="37">
        <f t="shared" si="2"/>
        <v>0</v>
      </c>
      <c r="G78" s="37">
        <f t="shared" si="4"/>
        <v>0</v>
      </c>
      <c r="H78" s="37">
        <f t="shared" si="5"/>
        <v>0</v>
      </c>
      <c r="I78" s="166">
        <f t="shared" si="6"/>
        <v>0</v>
      </c>
      <c r="J78" s="164">
        <f t="shared" si="9"/>
        <v>0</v>
      </c>
    </row>
    <row r="79" spans="2:10" ht="13.5" thickBot="1">
      <c r="B79" s="138">
        <f>Q_class_deposited!B68</f>
        <v>2011</v>
      </c>
      <c r="C79" s="140">
        <f>Q_class_deposited!E68</f>
        <v>0</v>
      </c>
      <c r="D79" s="161">
        <f t="shared" si="7"/>
        <v>1</v>
      </c>
      <c r="E79" s="68">
        <f t="shared" si="8"/>
        <v>0</v>
      </c>
      <c r="F79" s="37">
        <f t="shared" si="2"/>
        <v>0</v>
      </c>
      <c r="G79" s="37">
        <f t="shared" si="4"/>
        <v>0</v>
      </c>
      <c r="H79" s="37">
        <f t="shared" si="5"/>
        <v>0</v>
      </c>
      <c r="I79" s="166">
        <f t="shared" si="6"/>
        <v>0</v>
      </c>
      <c r="J79" s="164">
        <f t="shared" si="9"/>
        <v>0</v>
      </c>
    </row>
    <row r="80" spans="2:10" ht="13.5" thickBot="1">
      <c r="B80" s="138">
        <f>Q_class_deposited!B69</f>
        <v>2012</v>
      </c>
      <c r="C80" s="140">
        <f>Q_class_deposited!E69</f>
        <v>0</v>
      </c>
      <c r="D80" s="161">
        <f t="shared" si="7"/>
        <v>1</v>
      </c>
      <c r="E80" s="68">
        <f t="shared" si="8"/>
        <v>0</v>
      </c>
      <c r="F80" s="37">
        <f t="shared" si="2"/>
        <v>0</v>
      </c>
      <c r="G80" s="37">
        <f t="shared" si="4"/>
        <v>0</v>
      </c>
      <c r="H80" s="37">
        <f t="shared" si="5"/>
        <v>0</v>
      </c>
      <c r="I80" s="166">
        <f t="shared" si="6"/>
        <v>0</v>
      </c>
      <c r="J80" s="164">
        <f t="shared" si="9"/>
        <v>0</v>
      </c>
    </row>
    <row r="81" spans="2:10" ht="13.5" thickBot="1">
      <c r="B81" s="138">
        <f>Q_class_deposited!B70</f>
        <v>2013</v>
      </c>
      <c r="C81" s="140">
        <f>Q_class_deposited!E70</f>
        <v>0</v>
      </c>
      <c r="D81" s="161">
        <f t="shared" si="7"/>
        <v>1</v>
      </c>
      <c r="E81" s="68">
        <f t="shared" si="8"/>
        <v>0</v>
      </c>
      <c r="F81" s="37">
        <f t="shared" si="2"/>
        <v>0</v>
      </c>
      <c r="G81" s="37">
        <f t="shared" si="4"/>
        <v>0</v>
      </c>
      <c r="H81" s="37">
        <f t="shared" si="5"/>
        <v>0</v>
      </c>
      <c r="I81" s="166">
        <f t="shared" si="6"/>
        <v>0</v>
      </c>
      <c r="J81" s="164">
        <f t="shared" si="9"/>
        <v>0</v>
      </c>
    </row>
    <row r="82" spans="2:10" ht="13.5" thickBot="1">
      <c r="B82" s="138">
        <f>Q_class_deposited!B71</f>
        <v>2014</v>
      </c>
      <c r="C82" s="140">
        <f>Q_class_deposited!E71</f>
        <v>0</v>
      </c>
      <c r="D82" s="161">
        <f t="shared" ref="D82:D98" si="10">MCF</f>
        <v>1</v>
      </c>
      <c r="E82" s="68">
        <f t="shared" ref="E82:E98" si="11">C82*DOCpaper*DOCf_paper*D82</f>
        <v>0</v>
      </c>
      <c r="F82" s="37">
        <f t="shared" ref="F82:F98" si="12">E82*$I$11</f>
        <v>0</v>
      </c>
      <c r="G82" s="37">
        <f t="shared" si="4"/>
        <v>0</v>
      </c>
      <c r="H82" s="37">
        <f t="shared" si="5"/>
        <v>0</v>
      </c>
      <c r="I82" s="166">
        <f t="shared" si="6"/>
        <v>0</v>
      </c>
      <c r="J82" s="164">
        <f t="shared" ref="J82:J98" si="13">I82*MethaneFraction*MassRatio</f>
        <v>0</v>
      </c>
    </row>
    <row r="83" spans="2:10" ht="13.5" thickBot="1">
      <c r="B83" s="138">
        <f>Q_class_deposited!B72</f>
        <v>2015</v>
      </c>
      <c r="C83" s="140">
        <f>Q_class_deposited!E72</f>
        <v>0</v>
      </c>
      <c r="D83" s="161">
        <f t="shared" si="10"/>
        <v>1</v>
      </c>
      <c r="E83" s="68">
        <f t="shared" si="11"/>
        <v>0</v>
      </c>
      <c r="F83" s="37">
        <f t="shared" si="12"/>
        <v>0</v>
      </c>
      <c r="G83" s="37">
        <f t="shared" ref="G83:G98" si="14">E83*(1-$I$11)</f>
        <v>0</v>
      </c>
      <c r="H83" s="37">
        <f t="shared" ref="H83:H98" si="15">F83+H82*$I$9</f>
        <v>0</v>
      </c>
      <c r="I83" s="166">
        <f t="shared" ref="I83:I98" si="16">H82*(1-$I$9)+G83</f>
        <v>0</v>
      </c>
      <c r="J83" s="164">
        <f t="shared" si="13"/>
        <v>0</v>
      </c>
    </row>
    <row r="84" spans="2:10" ht="13.5" thickBot="1">
      <c r="B84" s="138">
        <f>Q_class_deposited!B73</f>
        <v>2016</v>
      </c>
      <c r="C84" s="140">
        <f>Q_class_deposited!E73</f>
        <v>0</v>
      </c>
      <c r="D84" s="161">
        <f t="shared" si="10"/>
        <v>1</v>
      </c>
      <c r="E84" s="68">
        <f t="shared" si="11"/>
        <v>0</v>
      </c>
      <c r="F84" s="37">
        <f t="shared" si="12"/>
        <v>0</v>
      </c>
      <c r="G84" s="37">
        <f t="shared" si="14"/>
        <v>0</v>
      </c>
      <c r="H84" s="37">
        <f t="shared" si="15"/>
        <v>0</v>
      </c>
      <c r="I84" s="166">
        <f t="shared" si="16"/>
        <v>0</v>
      </c>
      <c r="J84" s="164">
        <f t="shared" si="13"/>
        <v>0</v>
      </c>
    </row>
    <row r="85" spans="2:10" ht="13.5" thickBot="1">
      <c r="B85" s="138">
        <f>Q_class_deposited!B74</f>
        <v>2017</v>
      </c>
      <c r="C85" s="140">
        <f>Q_class_deposited!E74</f>
        <v>0</v>
      </c>
      <c r="D85" s="161">
        <f t="shared" si="10"/>
        <v>1</v>
      </c>
      <c r="E85" s="68">
        <f t="shared" si="11"/>
        <v>0</v>
      </c>
      <c r="F85" s="37">
        <f t="shared" si="12"/>
        <v>0</v>
      </c>
      <c r="G85" s="37">
        <f t="shared" si="14"/>
        <v>0</v>
      </c>
      <c r="H85" s="37">
        <f t="shared" si="15"/>
        <v>0</v>
      </c>
      <c r="I85" s="166">
        <f t="shared" si="16"/>
        <v>0</v>
      </c>
      <c r="J85" s="164">
        <f t="shared" si="13"/>
        <v>0</v>
      </c>
    </row>
    <row r="86" spans="2:10" ht="13.5" thickBot="1">
      <c r="B86" s="138">
        <f>Q_class_deposited!B75</f>
        <v>2018</v>
      </c>
      <c r="C86" s="140">
        <f>Q_class_deposited!E75</f>
        <v>0</v>
      </c>
      <c r="D86" s="161">
        <f t="shared" si="10"/>
        <v>1</v>
      </c>
      <c r="E86" s="68">
        <f t="shared" si="11"/>
        <v>0</v>
      </c>
      <c r="F86" s="37">
        <f t="shared" si="12"/>
        <v>0</v>
      </c>
      <c r="G86" s="37">
        <f t="shared" si="14"/>
        <v>0</v>
      </c>
      <c r="H86" s="37">
        <f t="shared" si="15"/>
        <v>0</v>
      </c>
      <c r="I86" s="166">
        <f t="shared" si="16"/>
        <v>0</v>
      </c>
      <c r="J86" s="164">
        <f t="shared" si="13"/>
        <v>0</v>
      </c>
    </row>
    <row r="87" spans="2:10" ht="13.5" thickBot="1">
      <c r="B87" s="138">
        <f>Q_class_deposited!B76</f>
        <v>2019</v>
      </c>
      <c r="C87" s="140">
        <f>Q_class_deposited!E76</f>
        <v>0</v>
      </c>
      <c r="D87" s="161">
        <f t="shared" si="10"/>
        <v>1</v>
      </c>
      <c r="E87" s="68">
        <f t="shared" si="11"/>
        <v>0</v>
      </c>
      <c r="F87" s="37">
        <f t="shared" si="12"/>
        <v>0</v>
      </c>
      <c r="G87" s="37">
        <f t="shared" si="14"/>
        <v>0</v>
      </c>
      <c r="H87" s="37">
        <f t="shared" si="15"/>
        <v>0</v>
      </c>
      <c r="I87" s="166">
        <f t="shared" si="16"/>
        <v>0</v>
      </c>
      <c r="J87" s="164">
        <f t="shared" si="13"/>
        <v>0</v>
      </c>
    </row>
    <row r="88" spans="2:10" ht="13.5" thickBot="1">
      <c r="B88" s="138">
        <f>Q_class_deposited!B77</f>
        <v>2020</v>
      </c>
      <c r="C88" s="140">
        <f>Q_class_deposited!E77</f>
        <v>0</v>
      </c>
      <c r="D88" s="161">
        <f t="shared" si="10"/>
        <v>1</v>
      </c>
      <c r="E88" s="68">
        <f t="shared" si="11"/>
        <v>0</v>
      </c>
      <c r="F88" s="37">
        <f t="shared" si="12"/>
        <v>0</v>
      </c>
      <c r="G88" s="37">
        <f t="shared" si="14"/>
        <v>0</v>
      </c>
      <c r="H88" s="37">
        <f t="shared" si="15"/>
        <v>0</v>
      </c>
      <c r="I88" s="166">
        <f t="shared" si="16"/>
        <v>0</v>
      </c>
      <c r="J88" s="164">
        <f t="shared" si="13"/>
        <v>0</v>
      </c>
    </row>
    <row r="89" spans="2:10" ht="13.5" thickBot="1">
      <c r="B89" s="138">
        <f>Q_class_deposited!B78</f>
        <v>2021</v>
      </c>
      <c r="C89" s="140">
        <f>Q_class_deposited!E78</f>
        <v>0</v>
      </c>
      <c r="D89" s="161">
        <f t="shared" si="10"/>
        <v>1</v>
      </c>
      <c r="E89" s="68">
        <f t="shared" si="11"/>
        <v>0</v>
      </c>
      <c r="F89" s="37">
        <f t="shared" si="12"/>
        <v>0</v>
      </c>
      <c r="G89" s="37">
        <f t="shared" si="14"/>
        <v>0</v>
      </c>
      <c r="H89" s="37">
        <f t="shared" si="15"/>
        <v>0</v>
      </c>
      <c r="I89" s="166">
        <f t="shared" si="16"/>
        <v>0</v>
      </c>
      <c r="J89" s="164">
        <f t="shared" si="13"/>
        <v>0</v>
      </c>
    </row>
    <row r="90" spans="2:10" ht="13.5" thickBot="1">
      <c r="B90" s="138">
        <f>Q_class_deposited!B79</f>
        <v>2022</v>
      </c>
      <c r="C90" s="140">
        <f>Q_class_deposited!E79</f>
        <v>0</v>
      </c>
      <c r="D90" s="161">
        <f t="shared" si="10"/>
        <v>1</v>
      </c>
      <c r="E90" s="68">
        <f t="shared" si="11"/>
        <v>0</v>
      </c>
      <c r="F90" s="37">
        <f t="shared" si="12"/>
        <v>0</v>
      </c>
      <c r="G90" s="37">
        <f t="shared" si="14"/>
        <v>0</v>
      </c>
      <c r="H90" s="37">
        <f t="shared" si="15"/>
        <v>0</v>
      </c>
      <c r="I90" s="166">
        <f t="shared" si="16"/>
        <v>0</v>
      </c>
      <c r="J90" s="164">
        <f t="shared" si="13"/>
        <v>0</v>
      </c>
    </row>
    <row r="91" spans="2:10" ht="13.5" thickBot="1">
      <c r="B91" s="138">
        <f>Q_class_deposited!B80</f>
        <v>2023</v>
      </c>
      <c r="C91" s="140">
        <f>Q_class_deposited!E80</f>
        <v>0</v>
      </c>
      <c r="D91" s="161">
        <f t="shared" si="10"/>
        <v>1</v>
      </c>
      <c r="E91" s="68">
        <f t="shared" si="11"/>
        <v>0</v>
      </c>
      <c r="F91" s="37">
        <f t="shared" si="12"/>
        <v>0</v>
      </c>
      <c r="G91" s="37">
        <f t="shared" si="14"/>
        <v>0</v>
      </c>
      <c r="H91" s="37">
        <f t="shared" si="15"/>
        <v>0</v>
      </c>
      <c r="I91" s="166">
        <f t="shared" si="16"/>
        <v>0</v>
      </c>
      <c r="J91" s="164">
        <f t="shared" si="13"/>
        <v>0</v>
      </c>
    </row>
    <row r="92" spans="2:10" ht="13.5" thickBot="1">
      <c r="B92" s="138">
        <f>Q_class_deposited!B81</f>
        <v>2024</v>
      </c>
      <c r="C92" s="140">
        <f>Q_class_deposited!E81</f>
        <v>0</v>
      </c>
      <c r="D92" s="161">
        <f t="shared" si="10"/>
        <v>1</v>
      </c>
      <c r="E92" s="68">
        <f t="shared" si="11"/>
        <v>0</v>
      </c>
      <c r="F92" s="37">
        <f t="shared" si="12"/>
        <v>0</v>
      </c>
      <c r="G92" s="37">
        <f t="shared" si="14"/>
        <v>0</v>
      </c>
      <c r="H92" s="37">
        <f t="shared" si="15"/>
        <v>0</v>
      </c>
      <c r="I92" s="166">
        <f t="shared" si="16"/>
        <v>0</v>
      </c>
      <c r="J92" s="164">
        <f t="shared" si="13"/>
        <v>0</v>
      </c>
    </row>
    <row r="93" spans="2:10" ht="13.5" thickBot="1">
      <c r="B93" s="138">
        <f>Q_class_deposited!B82</f>
        <v>2025</v>
      </c>
      <c r="C93" s="140">
        <f>Q_class_deposited!E82</f>
        <v>0</v>
      </c>
      <c r="D93" s="161">
        <f t="shared" si="10"/>
        <v>1</v>
      </c>
      <c r="E93" s="68">
        <f t="shared" si="11"/>
        <v>0</v>
      </c>
      <c r="F93" s="37">
        <f t="shared" si="12"/>
        <v>0</v>
      </c>
      <c r="G93" s="37">
        <f t="shared" si="14"/>
        <v>0</v>
      </c>
      <c r="H93" s="37">
        <f t="shared" si="15"/>
        <v>0</v>
      </c>
      <c r="I93" s="166">
        <f t="shared" si="16"/>
        <v>0</v>
      </c>
      <c r="J93" s="164">
        <f t="shared" si="13"/>
        <v>0</v>
      </c>
    </row>
    <row r="94" spans="2:10" ht="13.5" thickBot="1">
      <c r="B94" s="138">
        <f>Q_class_deposited!B83</f>
        <v>2026</v>
      </c>
      <c r="C94" s="140">
        <f>Q_class_deposited!E83</f>
        <v>0</v>
      </c>
      <c r="D94" s="161">
        <f t="shared" si="10"/>
        <v>1</v>
      </c>
      <c r="E94" s="68">
        <f t="shared" si="11"/>
        <v>0</v>
      </c>
      <c r="F94" s="37">
        <f t="shared" si="12"/>
        <v>0</v>
      </c>
      <c r="G94" s="37">
        <f t="shared" si="14"/>
        <v>0</v>
      </c>
      <c r="H94" s="37">
        <f t="shared" si="15"/>
        <v>0</v>
      </c>
      <c r="I94" s="166">
        <f t="shared" si="16"/>
        <v>0</v>
      </c>
      <c r="J94" s="164">
        <f t="shared" si="13"/>
        <v>0</v>
      </c>
    </row>
    <row r="95" spans="2:10" ht="13.5" thickBot="1">
      <c r="B95" s="138">
        <f>Q_class_deposited!B84</f>
        <v>2027</v>
      </c>
      <c r="C95" s="140">
        <f>Q_class_deposited!E84</f>
        <v>0</v>
      </c>
      <c r="D95" s="161">
        <f t="shared" si="10"/>
        <v>1</v>
      </c>
      <c r="E95" s="68">
        <f t="shared" si="11"/>
        <v>0</v>
      </c>
      <c r="F95" s="37">
        <f t="shared" si="12"/>
        <v>0</v>
      </c>
      <c r="G95" s="37">
        <f t="shared" si="14"/>
        <v>0</v>
      </c>
      <c r="H95" s="37">
        <f t="shared" si="15"/>
        <v>0</v>
      </c>
      <c r="I95" s="166">
        <f t="shared" si="16"/>
        <v>0</v>
      </c>
      <c r="J95" s="164">
        <f t="shared" si="13"/>
        <v>0</v>
      </c>
    </row>
    <row r="96" spans="2:10" ht="13.5" thickBot="1">
      <c r="B96" s="138">
        <f>Q_class_deposited!B85</f>
        <v>2028</v>
      </c>
      <c r="C96" s="140">
        <f>Q_class_deposited!E85</f>
        <v>0</v>
      </c>
      <c r="D96" s="161">
        <f t="shared" si="10"/>
        <v>1</v>
      </c>
      <c r="E96" s="68">
        <f t="shared" si="11"/>
        <v>0</v>
      </c>
      <c r="F96" s="37">
        <f t="shared" si="12"/>
        <v>0</v>
      </c>
      <c r="G96" s="37">
        <f t="shared" si="14"/>
        <v>0</v>
      </c>
      <c r="H96" s="37">
        <f t="shared" si="15"/>
        <v>0</v>
      </c>
      <c r="I96" s="166">
        <f t="shared" si="16"/>
        <v>0</v>
      </c>
      <c r="J96" s="164">
        <f t="shared" si="13"/>
        <v>0</v>
      </c>
    </row>
    <row r="97" spans="2:10" ht="13.5" thickBot="1">
      <c r="B97" s="138">
        <f>Q_class_deposited!B86</f>
        <v>2029</v>
      </c>
      <c r="C97" s="140">
        <f>Q_class_deposited!E86</f>
        <v>0</v>
      </c>
      <c r="D97" s="161">
        <f t="shared" si="10"/>
        <v>1</v>
      </c>
      <c r="E97" s="68">
        <f t="shared" si="11"/>
        <v>0</v>
      </c>
      <c r="F97" s="37">
        <f t="shared" si="12"/>
        <v>0</v>
      </c>
      <c r="G97" s="37">
        <f t="shared" si="14"/>
        <v>0</v>
      </c>
      <c r="H97" s="37">
        <f t="shared" si="15"/>
        <v>0</v>
      </c>
      <c r="I97" s="166">
        <f t="shared" si="16"/>
        <v>0</v>
      </c>
      <c r="J97" s="164">
        <f t="shared" si="13"/>
        <v>0</v>
      </c>
    </row>
    <row r="98" spans="2:10" ht="13.5" thickBot="1">
      <c r="B98" s="139">
        <f>Q_class_deposited!B87</f>
        <v>2030</v>
      </c>
      <c r="C98" s="140">
        <f>Q_class_deposited!E87</f>
        <v>0</v>
      </c>
      <c r="D98" s="161">
        <f t="shared" si="10"/>
        <v>1</v>
      </c>
      <c r="E98" s="68">
        <f t="shared" si="11"/>
        <v>0</v>
      </c>
      <c r="F98" s="38">
        <f t="shared" si="12"/>
        <v>0</v>
      </c>
      <c r="G98" s="38">
        <f t="shared" si="14"/>
        <v>0</v>
      </c>
      <c r="H98" s="38">
        <f t="shared" si="15"/>
        <v>0</v>
      </c>
      <c r="I98" s="163">
        <f t="shared" si="16"/>
        <v>0</v>
      </c>
      <c r="J98" s="164">
        <f t="shared" si="13"/>
        <v>0</v>
      </c>
    </row>
  </sheetData>
  <sheetProtection algorithmName="SHA-512" hashValue="w2LaLzP1/Njam7G82Vrns80Qy+/Wfg4FY84dlf5nVrfZwkdLmhK+ybnSF+aPVQjmHx+UTBaDkyTBG5MtdeF6ew==" saltValue="eVWy+91VnEhlRcIp2Gz/7Q==" spinCount="100000" sheet="1" objects="1" scenarios="1"/>
  <phoneticPr fontId="12" type="noConversion"/>
  <pageMargins left="0.75" right="0.75" top="1" bottom="1" header="0.5" footer="0.5"/>
  <headerFooter alignWithMargins="0"/>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2:M98"/>
  <sheetViews>
    <sheetView showGridLines="0" workbookViewId="0"/>
  </sheetViews>
  <sheetFormatPr defaultColWidth="11.42578125" defaultRowHeight="12.75"/>
  <cols>
    <col min="1" max="1" width="3.42578125" style="4" customWidth="1"/>
    <col min="2" max="2" width="5.42578125" style="4" customWidth="1"/>
    <col min="3" max="3" width="9" style="4" customWidth="1"/>
    <col min="4" max="4" width="7.42578125" style="83" customWidth="1"/>
    <col min="5" max="5" width="13.85546875" style="4" customWidth="1"/>
    <col min="6" max="6" width="10.5703125" style="4" customWidth="1"/>
    <col min="7" max="7" width="12.140625" style="4" customWidth="1"/>
    <col min="8" max="8" width="14.42578125" style="4" customWidth="1"/>
    <col min="9" max="9" width="11.42578125" style="4" customWidth="1"/>
    <col min="10" max="10" width="10.42578125" style="4" customWidth="1"/>
    <col min="11" max="16384" width="11.42578125" style="4"/>
  </cols>
  <sheetData>
    <row r="2" spans="1:10" ht="15.75">
      <c r="B2" s="23" t="s">
        <v>101</v>
      </c>
      <c r="C2" s="85"/>
      <c r="D2" s="86"/>
      <c r="E2" s="87"/>
      <c r="F2" s="87"/>
      <c r="G2" s="87"/>
      <c r="H2" s="87"/>
      <c r="I2" s="87"/>
      <c r="J2" s="87"/>
    </row>
    <row r="3" spans="1:10" ht="16.5" thickBot="1">
      <c r="B3" s="3"/>
      <c r="C3" s="88"/>
      <c r="D3" s="89"/>
      <c r="E3" s="90"/>
      <c r="F3" s="90"/>
      <c r="G3" s="90"/>
      <c r="H3" s="90"/>
      <c r="I3" s="90"/>
      <c r="J3" s="90"/>
    </row>
    <row r="4" spans="1:10" ht="26.25" thickBot="1">
      <c r="B4" s="91"/>
      <c r="C4" s="92"/>
      <c r="D4" s="93"/>
      <c r="E4" s="77"/>
      <c r="F4" s="77"/>
      <c r="G4" s="77"/>
      <c r="H4" s="77"/>
      <c r="I4" s="59" t="s">
        <v>72</v>
      </c>
      <c r="J4" s="77"/>
    </row>
    <row r="5" spans="1:10">
      <c r="B5" s="91"/>
      <c r="C5" s="92"/>
      <c r="D5" s="52" t="s">
        <v>31</v>
      </c>
      <c r="E5" s="53"/>
      <c r="F5" s="53"/>
      <c r="G5" s="57"/>
      <c r="H5" s="64" t="s">
        <v>31</v>
      </c>
      <c r="I5" s="107">
        <f>DOCwood</f>
        <v>0.43</v>
      </c>
      <c r="J5" s="77"/>
    </row>
    <row r="6" spans="1:10" ht="13.5" thickBot="1">
      <c r="B6" s="91"/>
      <c r="C6" s="92"/>
      <c r="D6" s="100" t="s">
        <v>33</v>
      </c>
      <c r="E6" s="101"/>
      <c r="F6" s="101"/>
      <c r="G6" s="102"/>
      <c r="H6" s="103" t="s">
        <v>33</v>
      </c>
      <c r="I6" s="154">
        <f>DOCf_wood</f>
        <v>0.1</v>
      </c>
      <c r="J6" s="77"/>
    </row>
    <row r="7" spans="1:10">
      <c r="D7" s="52" t="s">
        <v>73</v>
      </c>
      <c r="E7" s="53"/>
      <c r="F7" s="53"/>
      <c r="G7" s="57"/>
      <c r="H7" s="64" t="s">
        <v>32</v>
      </c>
      <c r="I7" s="58">
        <f>k_wood</f>
        <v>0.03</v>
      </c>
      <c r="J7" s="24"/>
    </row>
    <row r="8" spans="1:10" ht="15.75">
      <c r="D8" s="96" t="s">
        <v>74</v>
      </c>
      <c r="E8" s="97"/>
      <c r="F8" s="97"/>
      <c r="G8" s="98"/>
      <c r="H8" s="99" t="s">
        <v>75</v>
      </c>
      <c r="I8" s="104">
        <f>LN(2)/$I$7</f>
        <v>23.104906018664845</v>
      </c>
      <c r="J8" s="24"/>
    </row>
    <row r="9" spans="1:10">
      <c r="D9" s="54" t="s">
        <v>76</v>
      </c>
      <c r="E9" s="55"/>
      <c r="F9" s="55"/>
      <c r="G9" s="56"/>
      <c r="H9" s="65" t="s">
        <v>77</v>
      </c>
      <c r="I9" s="25">
        <f>EXP(-$I$7)</f>
        <v>0.97044553354850815</v>
      </c>
      <c r="J9" s="24"/>
    </row>
    <row r="10" spans="1:10">
      <c r="D10" s="54" t="s">
        <v>78</v>
      </c>
      <c r="E10" s="55"/>
      <c r="F10" s="55"/>
      <c r="G10" s="56"/>
      <c r="H10" s="65" t="s">
        <v>79</v>
      </c>
      <c r="I10" s="25">
        <f>ProcessStartMonth</f>
        <v>13</v>
      </c>
      <c r="J10" s="24"/>
    </row>
    <row r="11" spans="1:10" ht="13.5" thickBot="1">
      <c r="D11" s="78" t="s">
        <v>80</v>
      </c>
      <c r="E11" s="79"/>
      <c r="F11" s="79"/>
      <c r="G11" s="80"/>
      <c r="H11" s="81" t="s">
        <v>81</v>
      </c>
      <c r="I11" s="82">
        <f>EXP(-$I$7*((13-I10)/12))</f>
        <v>1</v>
      </c>
      <c r="J11" s="24"/>
    </row>
    <row r="12" spans="1:10" ht="13.5" thickBot="1">
      <c r="C12" s="26"/>
      <c r="D12" s="60" t="s">
        <v>82</v>
      </c>
      <c r="E12" s="61"/>
      <c r="F12" s="61"/>
      <c r="G12" s="62"/>
      <c r="H12" s="66" t="s">
        <v>67</v>
      </c>
      <c r="I12" s="63">
        <f>MethaneFraction</f>
        <v>0.5</v>
      </c>
      <c r="J12" s="24"/>
    </row>
    <row r="13" spans="1:10" ht="13.5" thickBot="1">
      <c r="E13" s="24"/>
      <c r="F13" s="24"/>
      <c r="G13" s="24"/>
      <c r="H13" s="24"/>
      <c r="I13" s="24"/>
      <c r="J13" s="24"/>
    </row>
    <row r="14" spans="1:10" ht="63.75">
      <c r="B14" s="27" t="s">
        <v>50</v>
      </c>
      <c r="C14" s="28" t="s">
        <v>83</v>
      </c>
      <c r="D14" s="29" t="s">
        <v>41</v>
      </c>
      <c r="E14" s="30" t="s">
        <v>84</v>
      </c>
      <c r="F14" s="30" t="s">
        <v>85</v>
      </c>
      <c r="G14" s="30" t="s">
        <v>86</v>
      </c>
      <c r="H14" s="30" t="s">
        <v>87</v>
      </c>
      <c r="I14" s="30" t="s">
        <v>88</v>
      </c>
      <c r="J14" s="95" t="s">
        <v>89</v>
      </c>
    </row>
    <row r="15" spans="1:10" ht="22.5">
      <c r="A15" s="94"/>
      <c r="B15" s="47"/>
      <c r="C15" s="48" t="s">
        <v>90</v>
      </c>
      <c r="D15" s="49" t="s">
        <v>41</v>
      </c>
      <c r="E15" s="50" t="s">
        <v>99</v>
      </c>
      <c r="F15" s="50" t="s">
        <v>92</v>
      </c>
      <c r="G15" s="50" t="s">
        <v>93</v>
      </c>
      <c r="H15" s="50" t="s">
        <v>94</v>
      </c>
      <c r="I15" s="50" t="s">
        <v>95</v>
      </c>
      <c r="J15" s="51" t="s">
        <v>96</v>
      </c>
    </row>
    <row r="16" spans="1:10" ht="13.5" thickBot="1">
      <c r="B16" s="6"/>
      <c r="C16" s="7" t="s">
        <v>56</v>
      </c>
      <c r="D16" s="31" t="s">
        <v>97</v>
      </c>
      <c r="E16" s="7" t="s">
        <v>56</v>
      </c>
      <c r="F16" s="7" t="s">
        <v>56</v>
      </c>
      <c r="G16" s="7" t="s">
        <v>56</v>
      </c>
      <c r="H16" s="7" t="s">
        <v>56</v>
      </c>
      <c r="I16" s="7" t="s">
        <v>56</v>
      </c>
      <c r="J16" s="7" t="s">
        <v>56</v>
      </c>
    </row>
    <row r="17" spans="2:13" ht="13.5" thickBot="1">
      <c r="B17" s="8"/>
      <c r="C17" s="71"/>
      <c r="D17" s="33"/>
      <c r="E17" s="69"/>
      <c r="F17" s="34"/>
      <c r="G17" s="34"/>
      <c r="H17" s="34"/>
      <c r="I17" s="34"/>
      <c r="J17" s="35"/>
    </row>
    <row r="18" spans="2:13" ht="13.5" thickBot="1">
      <c r="B18" s="137">
        <f>Q_class_deposited!B7</f>
        <v>1950</v>
      </c>
      <c r="C18" s="140">
        <f>Q_class_deposited!F7</f>
        <v>0</v>
      </c>
      <c r="D18" s="162">
        <f t="shared" ref="D18:D49" si="0">MCF</f>
        <v>1</v>
      </c>
      <c r="E18" s="68">
        <f t="shared" ref="E18:E49" si="1">C18*DOCwood*DOCf_wood*D18</f>
        <v>0</v>
      </c>
      <c r="F18" s="36">
        <f t="shared" ref="F18:F81" si="2">E18*$I$11</f>
        <v>0</v>
      </c>
      <c r="G18" s="36">
        <f>E18*(1-$I$11)</f>
        <v>0</v>
      </c>
      <c r="H18" s="36">
        <f>F18+H17*$I$9</f>
        <v>0</v>
      </c>
      <c r="I18" s="165">
        <f>H17*(1-$I$9)+G18</f>
        <v>0</v>
      </c>
      <c r="J18" s="164">
        <f t="shared" ref="J18:J49" si="3">I18*MethaneFraction*MassRatio</f>
        <v>0</v>
      </c>
      <c r="K18" s="153"/>
    </row>
    <row r="19" spans="2:13" ht="13.5" thickBot="1">
      <c r="B19" s="138">
        <f>Q_class_deposited!B8</f>
        <v>1951</v>
      </c>
      <c r="C19" s="140">
        <f>Q_class_deposited!F8</f>
        <v>0</v>
      </c>
      <c r="D19" s="162">
        <f t="shared" si="0"/>
        <v>1</v>
      </c>
      <c r="E19" s="68">
        <f t="shared" si="1"/>
        <v>0</v>
      </c>
      <c r="F19" s="37">
        <f t="shared" si="2"/>
        <v>0</v>
      </c>
      <c r="G19" s="37">
        <f t="shared" ref="G19:G82" si="4">E19*(1-$I$11)</f>
        <v>0</v>
      </c>
      <c r="H19" s="37">
        <f t="shared" ref="H19:H82" si="5">F19+H18*$I$9</f>
        <v>0</v>
      </c>
      <c r="I19" s="166">
        <f t="shared" ref="I19:I82" si="6">H18*(1-$I$9)+G19</f>
        <v>0</v>
      </c>
      <c r="J19" s="164">
        <f t="shared" si="3"/>
        <v>0</v>
      </c>
    </row>
    <row r="20" spans="2:13" ht="13.5" thickBot="1">
      <c r="B20" s="138">
        <f>Q_class_deposited!B9</f>
        <v>1952</v>
      </c>
      <c r="C20" s="140">
        <f>Q_class_deposited!F9</f>
        <v>0</v>
      </c>
      <c r="D20" s="162">
        <f t="shared" si="0"/>
        <v>1</v>
      </c>
      <c r="E20" s="68">
        <f t="shared" si="1"/>
        <v>0</v>
      </c>
      <c r="F20" s="37">
        <f t="shared" si="2"/>
        <v>0</v>
      </c>
      <c r="G20" s="37">
        <f t="shared" si="4"/>
        <v>0</v>
      </c>
      <c r="H20" s="37">
        <f t="shared" si="5"/>
        <v>0</v>
      </c>
      <c r="I20" s="166">
        <f t="shared" si="6"/>
        <v>0</v>
      </c>
      <c r="J20" s="164">
        <f t="shared" si="3"/>
        <v>0</v>
      </c>
    </row>
    <row r="21" spans="2:13" ht="13.5" thickBot="1">
      <c r="B21" s="138">
        <f>Q_class_deposited!B10</f>
        <v>1953</v>
      </c>
      <c r="C21" s="140">
        <f>Q_class_deposited!F10</f>
        <v>0</v>
      </c>
      <c r="D21" s="162">
        <f t="shared" si="0"/>
        <v>1</v>
      </c>
      <c r="E21" s="68">
        <f t="shared" si="1"/>
        <v>0</v>
      </c>
      <c r="F21" s="37">
        <f t="shared" si="2"/>
        <v>0</v>
      </c>
      <c r="G21" s="37">
        <f t="shared" si="4"/>
        <v>0</v>
      </c>
      <c r="H21" s="37">
        <f t="shared" si="5"/>
        <v>0</v>
      </c>
      <c r="I21" s="166">
        <f t="shared" si="6"/>
        <v>0</v>
      </c>
      <c r="J21" s="164">
        <f t="shared" si="3"/>
        <v>0</v>
      </c>
    </row>
    <row r="22" spans="2:13" ht="13.5" thickBot="1">
      <c r="B22" s="138">
        <f>Q_class_deposited!B11</f>
        <v>1954</v>
      </c>
      <c r="C22" s="140">
        <f>Q_class_deposited!F11</f>
        <v>0</v>
      </c>
      <c r="D22" s="162">
        <f t="shared" si="0"/>
        <v>1</v>
      </c>
      <c r="E22" s="68">
        <f t="shared" si="1"/>
        <v>0</v>
      </c>
      <c r="F22" s="37">
        <f t="shared" si="2"/>
        <v>0</v>
      </c>
      <c r="G22" s="37">
        <f t="shared" si="4"/>
        <v>0</v>
      </c>
      <c r="H22" s="37">
        <f t="shared" si="5"/>
        <v>0</v>
      </c>
      <c r="I22" s="166">
        <f t="shared" si="6"/>
        <v>0</v>
      </c>
      <c r="J22" s="164">
        <f t="shared" si="3"/>
        <v>0</v>
      </c>
    </row>
    <row r="23" spans="2:13" ht="13.5" thickBot="1">
      <c r="B23" s="138">
        <f>Q_class_deposited!B12</f>
        <v>1955</v>
      </c>
      <c r="C23" s="140">
        <f>Q_class_deposited!F12</f>
        <v>0</v>
      </c>
      <c r="D23" s="162">
        <f t="shared" si="0"/>
        <v>1</v>
      </c>
      <c r="E23" s="68">
        <f t="shared" si="1"/>
        <v>0</v>
      </c>
      <c r="F23" s="37">
        <f t="shared" si="2"/>
        <v>0</v>
      </c>
      <c r="G23" s="37">
        <f t="shared" si="4"/>
        <v>0</v>
      </c>
      <c r="H23" s="37">
        <f t="shared" si="5"/>
        <v>0</v>
      </c>
      <c r="I23" s="166">
        <f t="shared" si="6"/>
        <v>0</v>
      </c>
      <c r="J23" s="164">
        <f t="shared" si="3"/>
        <v>0</v>
      </c>
    </row>
    <row r="24" spans="2:13" ht="13.5" thickBot="1">
      <c r="B24" s="138">
        <f>Q_class_deposited!B13</f>
        <v>1956</v>
      </c>
      <c r="C24" s="140">
        <f>Q_class_deposited!F13</f>
        <v>0</v>
      </c>
      <c r="D24" s="162">
        <f t="shared" si="0"/>
        <v>1</v>
      </c>
      <c r="E24" s="68">
        <f t="shared" si="1"/>
        <v>0</v>
      </c>
      <c r="F24" s="37">
        <f t="shared" si="2"/>
        <v>0</v>
      </c>
      <c r="G24" s="37">
        <f t="shared" si="4"/>
        <v>0</v>
      </c>
      <c r="H24" s="37">
        <f t="shared" si="5"/>
        <v>0</v>
      </c>
      <c r="I24" s="166">
        <f t="shared" si="6"/>
        <v>0</v>
      </c>
      <c r="J24" s="164">
        <f t="shared" si="3"/>
        <v>0</v>
      </c>
    </row>
    <row r="25" spans="2:13" ht="13.5" thickBot="1">
      <c r="B25" s="138">
        <f>Q_class_deposited!B14</f>
        <v>1957</v>
      </c>
      <c r="C25" s="140">
        <f>Q_class_deposited!F14</f>
        <v>0</v>
      </c>
      <c r="D25" s="162">
        <f t="shared" si="0"/>
        <v>1</v>
      </c>
      <c r="E25" s="68">
        <f t="shared" si="1"/>
        <v>0</v>
      </c>
      <c r="F25" s="37">
        <f t="shared" si="2"/>
        <v>0</v>
      </c>
      <c r="G25" s="37">
        <f t="shared" si="4"/>
        <v>0</v>
      </c>
      <c r="H25" s="37">
        <f t="shared" si="5"/>
        <v>0</v>
      </c>
      <c r="I25" s="166">
        <f t="shared" si="6"/>
        <v>0</v>
      </c>
      <c r="J25" s="164">
        <f t="shared" si="3"/>
        <v>0</v>
      </c>
      <c r="M25"/>
    </row>
    <row r="26" spans="2:13" ht="13.5" thickBot="1">
      <c r="B26" s="138">
        <f>Q_class_deposited!B15</f>
        <v>1958</v>
      </c>
      <c r="C26" s="140">
        <f>Q_class_deposited!F15</f>
        <v>0</v>
      </c>
      <c r="D26" s="162">
        <f t="shared" si="0"/>
        <v>1</v>
      </c>
      <c r="E26" s="68">
        <f t="shared" si="1"/>
        <v>0</v>
      </c>
      <c r="F26" s="37">
        <f t="shared" si="2"/>
        <v>0</v>
      </c>
      <c r="G26" s="37">
        <f t="shared" si="4"/>
        <v>0</v>
      </c>
      <c r="H26" s="37">
        <f t="shared" si="5"/>
        <v>0</v>
      </c>
      <c r="I26" s="166">
        <f t="shared" si="6"/>
        <v>0</v>
      </c>
      <c r="J26" s="164">
        <f t="shared" si="3"/>
        <v>0</v>
      </c>
    </row>
    <row r="27" spans="2:13" ht="13.5" thickBot="1">
      <c r="B27" s="138">
        <f>Q_class_deposited!B16</f>
        <v>1959</v>
      </c>
      <c r="C27" s="140">
        <f>Q_class_deposited!F16</f>
        <v>0</v>
      </c>
      <c r="D27" s="162">
        <f t="shared" si="0"/>
        <v>1</v>
      </c>
      <c r="E27" s="68">
        <f t="shared" si="1"/>
        <v>0</v>
      </c>
      <c r="F27" s="37">
        <f t="shared" si="2"/>
        <v>0</v>
      </c>
      <c r="G27" s="37">
        <f t="shared" si="4"/>
        <v>0</v>
      </c>
      <c r="H27" s="37">
        <f t="shared" si="5"/>
        <v>0</v>
      </c>
      <c r="I27" s="166">
        <f t="shared" si="6"/>
        <v>0</v>
      </c>
      <c r="J27" s="164">
        <f t="shared" si="3"/>
        <v>0</v>
      </c>
    </row>
    <row r="28" spans="2:13" ht="13.5" thickBot="1">
      <c r="B28" s="138">
        <f>Q_class_deposited!B17</f>
        <v>1960</v>
      </c>
      <c r="C28" s="140">
        <f>Q_class_deposited!F17</f>
        <v>0</v>
      </c>
      <c r="D28" s="162">
        <f t="shared" si="0"/>
        <v>1</v>
      </c>
      <c r="E28" s="68">
        <f t="shared" si="1"/>
        <v>0</v>
      </c>
      <c r="F28" s="37">
        <f t="shared" si="2"/>
        <v>0</v>
      </c>
      <c r="G28" s="37">
        <f t="shared" si="4"/>
        <v>0</v>
      </c>
      <c r="H28" s="37">
        <f t="shared" si="5"/>
        <v>0</v>
      </c>
      <c r="I28" s="166">
        <f t="shared" si="6"/>
        <v>0</v>
      </c>
      <c r="J28" s="164">
        <f t="shared" si="3"/>
        <v>0</v>
      </c>
    </row>
    <row r="29" spans="2:13" ht="13.5" thickBot="1">
      <c r="B29" s="138">
        <f>Q_class_deposited!B18</f>
        <v>1961</v>
      </c>
      <c r="C29" s="140">
        <f>Q_class_deposited!F18</f>
        <v>0</v>
      </c>
      <c r="D29" s="162">
        <f t="shared" si="0"/>
        <v>1</v>
      </c>
      <c r="E29" s="68">
        <f t="shared" si="1"/>
        <v>0</v>
      </c>
      <c r="F29" s="37">
        <f t="shared" si="2"/>
        <v>0</v>
      </c>
      <c r="G29" s="37">
        <f t="shared" si="4"/>
        <v>0</v>
      </c>
      <c r="H29" s="37">
        <f t="shared" si="5"/>
        <v>0</v>
      </c>
      <c r="I29" s="166">
        <f t="shared" si="6"/>
        <v>0</v>
      </c>
      <c r="J29" s="164">
        <f t="shared" si="3"/>
        <v>0</v>
      </c>
    </row>
    <row r="30" spans="2:13" ht="13.5" thickBot="1">
      <c r="B30" s="138">
        <f>Q_class_deposited!B19</f>
        <v>1962</v>
      </c>
      <c r="C30" s="140">
        <f>Q_class_deposited!F19</f>
        <v>0</v>
      </c>
      <c r="D30" s="162">
        <f t="shared" si="0"/>
        <v>1</v>
      </c>
      <c r="E30" s="68">
        <f t="shared" si="1"/>
        <v>0</v>
      </c>
      <c r="F30" s="37">
        <f t="shared" si="2"/>
        <v>0</v>
      </c>
      <c r="G30" s="37">
        <f t="shared" si="4"/>
        <v>0</v>
      </c>
      <c r="H30" s="37">
        <f t="shared" si="5"/>
        <v>0</v>
      </c>
      <c r="I30" s="166">
        <f t="shared" si="6"/>
        <v>0</v>
      </c>
      <c r="J30" s="164">
        <f t="shared" si="3"/>
        <v>0</v>
      </c>
    </row>
    <row r="31" spans="2:13" ht="13.5" thickBot="1">
      <c r="B31" s="138">
        <f>Q_class_deposited!B20</f>
        <v>1963</v>
      </c>
      <c r="C31" s="140">
        <f>Q_class_deposited!F20</f>
        <v>0</v>
      </c>
      <c r="D31" s="162">
        <f t="shared" si="0"/>
        <v>1</v>
      </c>
      <c r="E31" s="68">
        <f t="shared" si="1"/>
        <v>0</v>
      </c>
      <c r="F31" s="37">
        <f t="shared" si="2"/>
        <v>0</v>
      </c>
      <c r="G31" s="37">
        <f t="shared" si="4"/>
        <v>0</v>
      </c>
      <c r="H31" s="37">
        <f t="shared" si="5"/>
        <v>0</v>
      </c>
      <c r="I31" s="166">
        <f t="shared" si="6"/>
        <v>0</v>
      </c>
      <c r="J31" s="164">
        <f t="shared" si="3"/>
        <v>0</v>
      </c>
    </row>
    <row r="32" spans="2:13" ht="13.5" thickBot="1">
      <c r="B32" s="138">
        <f>Q_class_deposited!B21</f>
        <v>1964</v>
      </c>
      <c r="C32" s="140">
        <f>Q_class_deposited!F21</f>
        <v>0</v>
      </c>
      <c r="D32" s="162">
        <f t="shared" si="0"/>
        <v>1</v>
      </c>
      <c r="E32" s="68">
        <f t="shared" si="1"/>
        <v>0</v>
      </c>
      <c r="F32" s="37">
        <f t="shared" si="2"/>
        <v>0</v>
      </c>
      <c r="G32" s="37">
        <f t="shared" si="4"/>
        <v>0</v>
      </c>
      <c r="H32" s="37">
        <f t="shared" si="5"/>
        <v>0</v>
      </c>
      <c r="I32" s="166">
        <f t="shared" si="6"/>
        <v>0</v>
      </c>
      <c r="J32" s="164">
        <f t="shared" si="3"/>
        <v>0</v>
      </c>
    </row>
    <row r="33" spans="2:10" ht="13.5" thickBot="1">
      <c r="B33" s="138">
        <f>Q_class_deposited!B22</f>
        <v>1965</v>
      </c>
      <c r="C33" s="140">
        <f>Q_class_deposited!F22</f>
        <v>0</v>
      </c>
      <c r="D33" s="162">
        <f t="shared" si="0"/>
        <v>1</v>
      </c>
      <c r="E33" s="68">
        <f t="shared" si="1"/>
        <v>0</v>
      </c>
      <c r="F33" s="37">
        <f t="shared" si="2"/>
        <v>0</v>
      </c>
      <c r="G33" s="37">
        <f t="shared" si="4"/>
        <v>0</v>
      </c>
      <c r="H33" s="37">
        <f t="shared" si="5"/>
        <v>0</v>
      </c>
      <c r="I33" s="166">
        <f t="shared" si="6"/>
        <v>0</v>
      </c>
      <c r="J33" s="164">
        <f t="shared" si="3"/>
        <v>0</v>
      </c>
    </row>
    <row r="34" spans="2:10" ht="13.5" thickBot="1">
      <c r="B34" s="138">
        <f>Q_class_deposited!B23</f>
        <v>1966</v>
      </c>
      <c r="C34" s="140">
        <f>Q_class_deposited!F23</f>
        <v>0</v>
      </c>
      <c r="D34" s="162">
        <f t="shared" si="0"/>
        <v>1</v>
      </c>
      <c r="E34" s="68">
        <f t="shared" si="1"/>
        <v>0</v>
      </c>
      <c r="F34" s="37">
        <f t="shared" si="2"/>
        <v>0</v>
      </c>
      <c r="G34" s="37">
        <f t="shared" si="4"/>
        <v>0</v>
      </c>
      <c r="H34" s="37">
        <f t="shared" si="5"/>
        <v>0</v>
      </c>
      <c r="I34" s="166">
        <f t="shared" si="6"/>
        <v>0</v>
      </c>
      <c r="J34" s="164">
        <f t="shared" si="3"/>
        <v>0</v>
      </c>
    </row>
    <row r="35" spans="2:10" ht="13.5" thickBot="1">
      <c r="B35" s="138">
        <f>Q_class_deposited!B24</f>
        <v>1967</v>
      </c>
      <c r="C35" s="140">
        <f>Q_class_deposited!F24</f>
        <v>0</v>
      </c>
      <c r="D35" s="162">
        <f t="shared" si="0"/>
        <v>1</v>
      </c>
      <c r="E35" s="68">
        <f t="shared" si="1"/>
        <v>0</v>
      </c>
      <c r="F35" s="37">
        <f t="shared" si="2"/>
        <v>0</v>
      </c>
      <c r="G35" s="37">
        <f t="shared" si="4"/>
        <v>0</v>
      </c>
      <c r="H35" s="37">
        <f t="shared" si="5"/>
        <v>0</v>
      </c>
      <c r="I35" s="166">
        <f t="shared" si="6"/>
        <v>0</v>
      </c>
      <c r="J35" s="164">
        <f t="shared" si="3"/>
        <v>0</v>
      </c>
    </row>
    <row r="36" spans="2:10" ht="13.5" thickBot="1">
      <c r="B36" s="138">
        <f>Q_class_deposited!B25</f>
        <v>1968</v>
      </c>
      <c r="C36" s="140">
        <f>Q_class_deposited!F25</f>
        <v>0</v>
      </c>
      <c r="D36" s="162">
        <f t="shared" si="0"/>
        <v>1</v>
      </c>
      <c r="E36" s="68">
        <f t="shared" si="1"/>
        <v>0</v>
      </c>
      <c r="F36" s="37">
        <f t="shared" si="2"/>
        <v>0</v>
      </c>
      <c r="G36" s="37">
        <f t="shared" si="4"/>
        <v>0</v>
      </c>
      <c r="H36" s="37">
        <f t="shared" si="5"/>
        <v>0</v>
      </c>
      <c r="I36" s="166">
        <f t="shared" si="6"/>
        <v>0</v>
      </c>
      <c r="J36" s="164">
        <f t="shared" si="3"/>
        <v>0</v>
      </c>
    </row>
    <row r="37" spans="2:10" ht="13.5" thickBot="1">
      <c r="B37" s="138">
        <f>Q_class_deposited!B26</f>
        <v>1969</v>
      </c>
      <c r="C37" s="140">
        <f>Q_class_deposited!F26</f>
        <v>0</v>
      </c>
      <c r="D37" s="162">
        <f t="shared" si="0"/>
        <v>1</v>
      </c>
      <c r="E37" s="68">
        <f t="shared" si="1"/>
        <v>0</v>
      </c>
      <c r="F37" s="37">
        <f t="shared" si="2"/>
        <v>0</v>
      </c>
      <c r="G37" s="37">
        <f t="shared" si="4"/>
        <v>0</v>
      </c>
      <c r="H37" s="37">
        <f t="shared" si="5"/>
        <v>0</v>
      </c>
      <c r="I37" s="166">
        <f t="shared" si="6"/>
        <v>0</v>
      </c>
      <c r="J37" s="164">
        <f t="shared" si="3"/>
        <v>0</v>
      </c>
    </row>
    <row r="38" spans="2:10" ht="13.5" thickBot="1">
      <c r="B38" s="138">
        <f>Q_class_deposited!B27</f>
        <v>1970</v>
      </c>
      <c r="C38" s="140">
        <f>Q_class_deposited!F27</f>
        <v>0</v>
      </c>
      <c r="D38" s="162">
        <f t="shared" si="0"/>
        <v>1</v>
      </c>
      <c r="E38" s="68">
        <f t="shared" si="1"/>
        <v>0</v>
      </c>
      <c r="F38" s="37">
        <f t="shared" si="2"/>
        <v>0</v>
      </c>
      <c r="G38" s="37">
        <f t="shared" si="4"/>
        <v>0</v>
      </c>
      <c r="H38" s="37">
        <f t="shared" si="5"/>
        <v>0</v>
      </c>
      <c r="I38" s="166">
        <f t="shared" si="6"/>
        <v>0</v>
      </c>
      <c r="J38" s="164">
        <f t="shared" si="3"/>
        <v>0</v>
      </c>
    </row>
    <row r="39" spans="2:10" ht="13.5" thickBot="1">
      <c r="B39" s="138">
        <f>Q_class_deposited!B28</f>
        <v>1971</v>
      </c>
      <c r="C39" s="140">
        <f>Q_class_deposited!F28</f>
        <v>0</v>
      </c>
      <c r="D39" s="162">
        <f t="shared" si="0"/>
        <v>1</v>
      </c>
      <c r="E39" s="68">
        <f t="shared" si="1"/>
        <v>0</v>
      </c>
      <c r="F39" s="37">
        <f t="shared" si="2"/>
        <v>0</v>
      </c>
      <c r="G39" s="37">
        <f t="shared" si="4"/>
        <v>0</v>
      </c>
      <c r="H39" s="37">
        <f t="shared" si="5"/>
        <v>0</v>
      </c>
      <c r="I39" s="166">
        <f t="shared" si="6"/>
        <v>0</v>
      </c>
      <c r="J39" s="164">
        <f t="shared" si="3"/>
        <v>0</v>
      </c>
    </row>
    <row r="40" spans="2:10" ht="13.5" thickBot="1">
      <c r="B40" s="138">
        <f>Q_class_deposited!B29</f>
        <v>1972</v>
      </c>
      <c r="C40" s="140">
        <f>Q_class_deposited!F29</f>
        <v>0</v>
      </c>
      <c r="D40" s="162">
        <f t="shared" si="0"/>
        <v>1</v>
      </c>
      <c r="E40" s="68">
        <f t="shared" si="1"/>
        <v>0</v>
      </c>
      <c r="F40" s="37">
        <f t="shared" si="2"/>
        <v>0</v>
      </c>
      <c r="G40" s="37">
        <f t="shared" si="4"/>
        <v>0</v>
      </c>
      <c r="H40" s="37">
        <f t="shared" si="5"/>
        <v>0</v>
      </c>
      <c r="I40" s="166">
        <f t="shared" si="6"/>
        <v>0</v>
      </c>
      <c r="J40" s="164">
        <f t="shared" si="3"/>
        <v>0</v>
      </c>
    </row>
    <row r="41" spans="2:10" ht="13.5" thickBot="1">
      <c r="B41" s="138">
        <f>Q_class_deposited!B30</f>
        <v>1973</v>
      </c>
      <c r="C41" s="140">
        <f>Q_class_deposited!F30</f>
        <v>0</v>
      </c>
      <c r="D41" s="162">
        <f t="shared" si="0"/>
        <v>1</v>
      </c>
      <c r="E41" s="68">
        <f t="shared" si="1"/>
        <v>0</v>
      </c>
      <c r="F41" s="37">
        <f t="shared" si="2"/>
        <v>0</v>
      </c>
      <c r="G41" s="37">
        <f t="shared" si="4"/>
        <v>0</v>
      </c>
      <c r="H41" s="37">
        <f t="shared" si="5"/>
        <v>0</v>
      </c>
      <c r="I41" s="166">
        <f t="shared" si="6"/>
        <v>0</v>
      </c>
      <c r="J41" s="164">
        <f t="shared" si="3"/>
        <v>0</v>
      </c>
    </row>
    <row r="42" spans="2:10" ht="13.5" thickBot="1">
      <c r="B42" s="138">
        <f>Q_class_deposited!B31</f>
        <v>1974</v>
      </c>
      <c r="C42" s="140">
        <f>Q_class_deposited!F31</f>
        <v>0</v>
      </c>
      <c r="D42" s="162">
        <f t="shared" si="0"/>
        <v>1</v>
      </c>
      <c r="E42" s="68">
        <f t="shared" si="1"/>
        <v>0</v>
      </c>
      <c r="F42" s="37">
        <f t="shared" si="2"/>
        <v>0</v>
      </c>
      <c r="G42" s="37">
        <f t="shared" si="4"/>
        <v>0</v>
      </c>
      <c r="H42" s="37">
        <f t="shared" si="5"/>
        <v>0</v>
      </c>
      <c r="I42" s="166">
        <f t="shared" si="6"/>
        <v>0</v>
      </c>
      <c r="J42" s="164">
        <f t="shared" si="3"/>
        <v>0</v>
      </c>
    </row>
    <row r="43" spans="2:10" ht="13.5" thickBot="1">
      <c r="B43" s="138">
        <f>Q_class_deposited!B32</f>
        <v>1975</v>
      </c>
      <c r="C43" s="140">
        <f>Q_class_deposited!F32</f>
        <v>0</v>
      </c>
      <c r="D43" s="162">
        <f t="shared" si="0"/>
        <v>1</v>
      </c>
      <c r="E43" s="68">
        <f t="shared" si="1"/>
        <v>0</v>
      </c>
      <c r="F43" s="37">
        <f t="shared" si="2"/>
        <v>0</v>
      </c>
      <c r="G43" s="37">
        <f t="shared" si="4"/>
        <v>0</v>
      </c>
      <c r="H43" s="37">
        <f t="shared" si="5"/>
        <v>0</v>
      </c>
      <c r="I43" s="166">
        <f t="shared" si="6"/>
        <v>0</v>
      </c>
      <c r="J43" s="164">
        <f t="shared" si="3"/>
        <v>0</v>
      </c>
    </row>
    <row r="44" spans="2:10" ht="13.5" thickBot="1">
      <c r="B44" s="138">
        <f>Q_class_deposited!B33</f>
        <v>1976</v>
      </c>
      <c r="C44" s="140">
        <f>Q_class_deposited!F33</f>
        <v>0</v>
      </c>
      <c r="D44" s="162">
        <f t="shared" si="0"/>
        <v>1</v>
      </c>
      <c r="E44" s="68">
        <f t="shared" si="1"/>
        <v>0</v>
      </c>
      <c r="F44" s="37">
        <f t="shared" si="2"/>
        <v>0</v>
      </c>
      <c r="G44" s="37">
        <f t="shared" si="4"/>
        <v>0</v>
      </c>
      <c r="H44" s="37">
        <f t="shared" si="5"/>
        <v>0</v>
      </c>
      <c r="I44" s="166">
        <f t="shared" si="6"/>
        <v>0</v>
      </c>
      <c r="J44" s="164">
        <f t="shared" si="3"/>
        <v>0</v>
      </c>
    </row>
    <row r="45" spans="2:10" ht="13.5" thickBot="1">
      <c r="B45" s="138">
        <f>Q_class_deposited!B34</f>
        <v>1977</v>
      </c>
      <c r="C45" s="140">
        <f>Q_class_deposited!F34</f>
        <v>0</v>
      </c>
      <c r="D45" s="162">
        <f t="shared" si="0"/>
        <v>1</v>
      </c>
      <c r="E45" s="68">
        <f t="shared" si="1"/>
        <v>0</v>
      </c>
      <c r="F45" s="37">
        <f t="shared" si="2"/>
        <v>0</v>
      </c>
      <c r="G45" s="37">
        <f t="shared" si="4"/>
        <v>0</v>
      </c>
      <c r="H45" s="37">
        <f t="shared" si="5"/>
        <v>0</v>
      </c>
      <c r="I45" s="166">
        <f t="shared" si="6"/>
        <v>0</v>
      </c>
      <c r="J45" s="164">
        <f t="shared" si="3"/>
        <v>0</v>
      </c>
    </row>
    <row r="46" spans="2:10" ht="13.5" thickBot="1">
      <c r="B46" s="138">
        <f>Q_class_deposited!B35</f>
        <v>1978</v>
      </c>
      <c r="C46" s="140">
        <f>Q_class_deposited!F35</f>
        <v>0</v>
      </c>
      <c r="D46" s="162">
        <f t="shared" si="0"/>
        <v>1</v>
      </c>
      <c r="E46" s="68">
        <f t="shared" si="1"/>
        <v>0</v>
      </c>
      <c r="F46" s="37">
        <f t="shared" si="2"/>
        <v>0</v>
      </c>
      <c r="G46" s="37">
        <f t="shared" si="4"/>
        <v>0</v>
      </c>
      <c r="H46" s="37">
        <f t="shared" si="5"/>
        <v>0</v>
      </c>
      <c r="I46" s="166">
        <f t="shared" si="6"/>
        <v>0</v>
      </c>
      <c r="J46" s="164">
        <f t="shared" si="3"/>
        <v>0</v>
      </c>
    </row>
    <row r="47" spans="2:10" ht="13.5" thickBot="1">
      <c r="B47" s="138">
        <f>Q_class_deposited!B36</f>
        <v>1979</v>
      </c>
      <c r="C47" s="140">
        <f>Q_class_deposited!F36</f>
        <v>0</v>
      </c>
      <c r="D47" s="162">
        <f t="shared" si="0"/>
        <v>1</v>
      </c>
      <c r="E47" s="68">
        <f t="shared" si="1"/>
        <v>0</v>
      </c>
      <c r="F47" s="37">
        <f t="shared" si="2"/>
        <v>0</v>
      </c>
      <c r="G47" s="37">
        <f t="shared" si="4"/>
        <v>0</v>
      </c>
      <c r="H47" s="37">
        <f t="shared" si="5"/>
        <v>0</v>
      </c>
      <c r="I47" s="166">
        <f t="shared" si="6"/>
        <v>0</v>
      </c>
      <c r="J47" s="164">
        <f t="shared" si="3"/>
        <v>0</v>
      </c>
    </row>
    <row r="48" spans="2:10" ht="13.5" thickBot="1">
      <c r="B48" s="138">
        <f>Q_class_deposited!B37</f>
        <v>1980</v>
      </c>
      <c r="C48" s="140">
        <f>Q_class_deposited!F37</f>
        <v>0</v>
      </c>
      <c r="D48" s="162">
        <f t="shared" si="0"/>
        <v>1</v>
      </c>
      <c r="E48" s="68">
        <f t="shared" si="1"/>
        <v>0</v>
      </c>
      <c r="F48" s="37">
        <f t="shared" si="2"/>
        <v>0</v>
      </c>
      <c r="G48" s="37">
        <f t="shared" si="4"/>
        <v>0</v>
      </c>
      <c r="H48" s="37">
        <f t="shared" si="5"/>
        <v>0</v>
      </c>
      <c r="I48" s="166">
        <f t="shared" si="6"/>
        <v>0</v>
      </c>
      <c r="J48" s="164">
        <f t="shared" si="3"/>
        <v>0</v>
      </c>
    </row>
    <row r="49" spans="2:10" ht="13.5" thickBot="1">
      <c r="B49" s="138">
        <f>Q_class_deposited!B38</f>
        <v>1981</v>
      </c>
      <c r="C49" s="140">
        <f>Q_class_deposited!F38</f>
        <v>0</v>
      </c>
      <c r="D49" s="162">
        <f t="shared" si="0"/>
        <v>1</v>
      </c>
      <c r="E49" s="68">
        <f t="shared" si="1"/>
        <v>0</v>
      </c>
      <c r="F49" s="37">
        <f t="shared" si="2"/>
        <v>0</v>
      </c>
      <c r="G49" s="37">
        <f t="shared" si="4"/>
        <v>0</v>
      </c>
      <c r="H49" s="37">
        <f t="shared" si="5"/>
        <v>0</v>
      </c>
      <c r="I49" s="166">
        <f t="shared" si="6"/>
        <v>0</v>
      </c>
      <c r="J49" s="164">
        <f t="shared" si="3"/>
        <v>0</v>
      </c>
    </row>
    <row r="50" spans="2:10" ht="13.5" thickBot="1">
      <c r="B50" s="138">
        <f>Q_class_deposited!B39</f>
        <v>1982</v>
      </c>
      <c r="C50" s="140">
        <f>Q_class_deposited!F39</f>
        <v>0</v>
      </c>
      <c r="D50" s="162">
        <f t="shared" ref="D50:D81" si="7">MCF</f>
        <v>1</v>
      </c>
      <c r="E50" s="68">
        <f t="shared" ref="E50:E81" si="8">C50*DOCwood*DOCf_wood*D50</f>
        <v>0</v>
      </c>
      <c r="F50" s="37">
        <f t="shared" si="2"/>
        <v>0</v>
      </c>
      <c r="G50" s="37">
        <f t="shared" si="4"/>
        <v>0</v>
      </c>
      <c r="H50" s="37">
        <f t="shared" si="5"/>
        <v>0</v>
      </c>
      <c r="I50" s="166">
        <f t="shared" si="6"/>
        <v>0</v>
      </c>
      <c r="J50" s="164">
        <f t="shared" ref="J50:J81" si="9">I50*MethaneFraction*MassRatio</f>
        <v>0</v>
      </c>
    </row>
    <row r="51" spans="2:10" ht="13.5" thickBot="1">
      <c r="B51" s="138">
        <f>Q_class_deposited!B40</f>
        <v>1983</v>
      </c>
      <c r="C51" s="140">
        <f>Q_class_deposited!F40</f>
        <v>0</v>
      </c>
      <c r="D51" s="162">
        <f t="shared" si="7"/>
        <v>1</v>
      </c>
      <c r="E51" s="68">
        <f t="shared" si="8"/>
        <v>0</v>
      </c>
      <c r="F51" s="37">
        <f t="shared" si="2"/>
        <v>0</v>
      </c>
      <c r="G51" s="37">
        <f t="shared" si="4"/>
        <v>0</v>
      </c>
      <c r="H51" s="37">
        <f t="shared" si="5"/>
        <v>0</v>
      </c>
      <c r="I51" s="166">
        <f t="shared" si="6"/>
        <v>0</v>
      </c>
      <c r="J51" s="164">
        <f t="shared" si="9"/>
        <v>0</v>
      </c>
    </row>
    <row r="52" spans="2:10" ht="13.5" thickBot="1">
      <c r="B52" s="138">
        <f>Q_class_deposited!B41</f>
        <v>1984</v>
      </c>
      <c r="C52" s="140">
        <f>Q_class_deposited!F41</f>
        <v>0</v>
      </c>
      <c r="D52" s="162">
        <f t="shared" si="7"/>
        <v>1</v>
      </c>
      <c r="E52" s="68">
        <f t="shared" si="8"/>
        <v>0</v>
      </c>
      <c r="F52" s="37">
        <f t="shared" si="2"/>
        <v>0</v>
      </c>
      <c r="G52" s="37">
        <f t="shared" si="4"/>
        <v>0</v>
      </c>
      <c r="H52" s="37">
        <f t="shared" si="5"/>
        <v>0</v>
      </c>
      <c r="I52" s="166">
        <f t="shared" si="6"/>
        <v>0</v>
      </c>
      <c r="J52" s="164">
        <f t="shared" si="9"/>
        <v>0</v>
      </c>
    </row>
    <row r="53" spans="2:10" ht="13.5" thickBot="1">
      <c r="B53" s="138">
        <f>Q_class_deposited!B42</f>
        <v>1985</v>
      </c>
      <c r="C53" s="140">
        <f>Q_class_deposited!F42</f>
        <v>0</v>
      </c>
      <c r="D53" s="162">
        <f t="shared" si="7"/>
        <v>1</v>
      </c>
      <c r="E53" s="68">
        <f t="shared" si="8"/>
        <v>0</v>
      </c>
      <c r="F53" s="37">
        <f t="shared" si="2"/>
        <v>0</v>
      </c>
      <c r="G53" s="37">
        <f t="shared" si="4"/>
        <v>0</v>
      </c>
      <c r="H53" s="37">
        <f t="shared" si="5"/>
        <v>0</v>
      </c>
      <c r="I53" s="166">
        <f t="shared" si="6"/>
        <v>0</v>
      </c>
      <c r="J53" s="164">
        <f t="shared" si="9"/>
        <v>0</v>
      </c>
    </row>
    <row r="54" spans="2:10" ht="13.5" thickBot="1">
      <c r="B54" s="138">
        <f>Q_class_deposited!B43</f>
        <v>1986</v>
      </c>
      <c r="C54" s="140">
        <f>Q_class_deposited!F43</f>
        <v>0</v>
      </c>
      <c r="D54" s="162">
        <f t="shared" si="7"/>
        <v>1</v>
      </c>
      <c r="E54" s="68">
        <f t="shared" si="8"/>
        <v>0</v>
      </c>
      <c r="F54" s="37">
        <f t="shared" si="2"/>
        <v>0</v>
      </c>
      <c r="G54" s="37">
        <f t="shared" si="4"/>
        <v>0</v>
      </c>
      <c r="H54" s="37">
        <f t="shared" si="5"/>
        <v>0</v>
      </c>
      <c r="I54" s="166">
        <f t="shared" si="6"/>
        <v>0</v>
      </c>
      <c r="J54" s="164">
        <f t="shared" si="9"/>
        <v>0</v>
      </c>
    </row>
    <row r="55" spans="2:10" ht="13.5" thickBot="1">
      <c r="B55" s="138">
        <f>Q_class_deposited!B44</f>
        <v>1987</v>
      </c>
      <c r="C55" s="140">
        <f>Q_class_deposited!F44</f>
        <v>0</v>
      </c>
      <c r="D55" s="162">
        <f t="shared" si="7"/>
        <v>1</v>
      </c>
      <c r="E55" s="68">
        <f t="shared" si="8"/>
        <v>0</v>
      </c>
      <c r="F55" s="37">
        <f t="shared" si="2"/>
        <v>0</v>
      </c>
      <c r="G55" s="37">
        <f t="shared" si="4"/>
        <v>0</v>
      </c>
      <c r="H55" s="37">
        <f t="shared" si="5"/>
        <v>0</v>
      </c>
      <c r="I55" s="166">
        <f t="shared" si="6"/>
        <v>0</v>
      </c>
      <c r="J55" s="164">
        <f t="shared" si="9"/>
        <v>0</v>
      </c>
    </row>
    <row r="56" spans="2:10" ht="13.5" thickBot="1">
      <c r="B56" s="138">
        <f>Q_class_deposited!B45</f>
        <v>1988</v>
      </c>
      <c r="C56" s="140">
        <f>Q_class_deposited!F45</f>
        <v>0</v>
      </c>
      <c r="D56" s="162">
        <f t="shared" si="7"/>
        <v>1</v>
      </c>
      <c r="E56" s="68">
        <f t="shared" si="8"/>
        <v>0</v>
      </c>
      <c r="F56" s="37">
        <f t="shared" si="2"/>
        <v>0</v>
      </c>
      <c r="G56" s="37">
        <f t="shared" si="4"/>
        <v>0</v>
      </c>
      <c r="H56" s="37">
        <f t="shared" si="5"/>
        <v>0</v>
      </c>
      <c r="I56" s="166">
        <f t="shared" si="6"/>
        <v>0</v>
      </c>
      <c r="J56" s="164">
        <f t="shared" si="9"/>
        <v>0</v>
      </c>
    </row>
    <row r="57" spans="2:10" ht="13.5" thickBot="1">
      <c r="B57" s="138">
        <f>Q_class_deposited!B46</f>
        <v>1989</v>
      </c>
      <c r="C57" s="140">
        <f>Q_class_deposited!F46</f>
        <v>0</v>
      </c>
      <c r="D57" s="162">
        <f t="shared" si="7"/>
        <v>1</v>
      </c>
      <c r="E57" s="68">
        <f t="shared" si="8"/>
        <v>0</v>
      </c>
      <c r="F57" s="37">
        <f t="shared" si="2"/>
        <v>0</v>
      </c>
      <c r="G57" s="37">
        <f t="shared" si="4"/>
        <v>0</v>
      </c>
      <c r="H57" s="37">
        <f t="shared" si="5"/>
        <v>0</v>
      </c>
      <c r="I57" s="166">
        <f t="shared" si="6"/>
        <v>0</v>
      </c>
      <c r="J57" s="164">
        <f t="shared" si="9"/>
        <v>0</v>
      </c>
    </row>
    <row r="58" spans="2:10" ht="13.5" thickBot="1">
      <c r="B58" s="138">
        <f>Q_class_deposited!B47</f>
        <v>1990</v>
      </c>
      <c r="C58" s="140">
        <f>Q_class_deposited!F47</f>
        <v>0</v>
      </c>
      <c r="D58" s="162">
        <f t="shared" si="7"/>
        <v>1</v>
      </c>
      <c r="E58" s="68">
        <f t="shared" si="8"/>
        <v>0</v>
      </c>
      <c r="F58" s="37">
        <f t="shared" si="2"/>
        <v>0</v>
      </c>
      <c r="G58" s="37">
        <f t="shared" si="4"/>
        <v>0</v>
      </c>
      <c r="H58" s="37">
        <f t="shared" si="5"/>
        <v>0</v>
      </c>
      <c r="I58" s="166">
        <f t="shared" si="6"/>
        <v>0</v>
      </c>
      <c r="J58" s="164">
        <f t="shared" si="9"/>
        <v>0</v>
      </c>
    </row>
    <row r="59" spans="2:10" ht="13.5" thickBot="1">
      <c r="B59" s="138">
        <f>Q_class_deposited!B48</f>
        <v>1991</v>
      </c>
      <c r="C59" s="140">
        <f>Q_class_deposited!F48</f>
        <v>0</v>
      </c>
      <c r="D59" s="162">
        <f t="shared" si="7"/>
        <v>1</v>
      </c>
      <c r="E59" s="68">
        <f t="shared" si="8"/>
        <v>0</v>
      </c>
      <c r="F59" s="37">
        <f t="shared" si="2"/>
        <v>0</v>
      </c>
      <c r="G59" s="37">
        <f t="shared" si="4"/>
        <v>0</v>
      </c>
      <c r="H59" s="37">
        <f t="shared" si="5"/>
        <v>0</v>
      </c>
      <c r="I59" s="166">
        <f t="shared" si="6"/>
        <v>0</v>
      </c>
      <c r="J59" s="164">
        <f t="shared" si="9"/>
        <v>0</v>
      </c>
    </row>
    <row r="60" spans="2:10" ht="13.5" thickBot="1">
      <c r="B60" s="138">
        <f>Q_class_deposited!B49</f>
        <v>1992</v>
      </c>
      <c r="C60" s="140">
        <f>Q_class_deposited!F49</f>
        <v>0</v>
      </c>
      <c r="D60" s="162">
        <f t="shared" si="7"/>
        <v>1</v>
      </c>
      <c r="E60" s="68">
        <f t="shared" si="8"/>
        <v>0</v>
      </c>
      <c r="F60" s="37">
        <f t="shared" si="2"/>
        <v>0</v>
      </c>
      <c r="G60" s="37">
        <f t="shared" si="4"/>
        <v>0</v>
      </c>
      <c r="H60" s="37">
        <f t="shared" si="5"/>
        <v>0</v>
      </c>
      <c r="I60" s="166">
        <f t="shared" si="6"/>
        <v>0</v>
      </c>
      <c r="J60" s="164">
        <f t="shared" si="9"/>
        <v>0</v>
      </c>
    </row>
    <row r="61" spans="2:10" ht="13.5" thickBot="1">
      <c r="B61" s="138">
        <f>Q_class_deposited!B50</f>
        <v>1993</v>
      </c>
      <c r="C61" s="140">
        <f>Q_class_deposited!F50</f>
        <v>0</v>
      </c>
      <c r="D61" s="162">
        <f t="shared" si="7"/>
        <v>1</v>
      </c>
      <c r="E61" s="68">
        <f t="shared" si="8"/>
        <v>0</v>
      </c>
      <c r="F61" s="37">
        <f t="shared" si="2"/>
        <v>0</v>
      </c>
      <c r="G61" s="37">
        <f t="shared" si="4"/>
        <v>0</v>
      </c>
      <c r="H61" s="37">
        <f t="shared" si="5"/>
        <v>0</v>
      </c>
      <c r="I61" s="166">
        <f t="shared" si="6"/>
        <v>0</v>
      </c>
      <c r="J61" s="164">
        <f t="shared" si="9"/>
        <v>0</v>
      </c>
    </row>
    <row r="62" spans="2:10" ht="13.5" thickBot="1">
      <c r="B62" s="138">
        <f>Q_class_deposited!B51</f>
        <v>1994</v>
      </c>
      <c r="C62" s="140">
        <f>Q_class_deposited!F51</f>
        <v>0</v>
      </c>
      <c r="D62" s="162">
        <f t="shared" si="7"/>
        <v>1</v>
      </c>
      <c r="E62" s="68">
        <f t="shared" si="8"/>
        <v>0</v>
      </c>
      <c r="F62" s="37">
        <f t="shared" si="2"/>
        <v>0</v>
      </c>
      <c r="G62" s="37">
        <f t="shared" si="4"/>
        <v>0</v>
      </c>
      <c r="H62" s="37">
        <f t="shared" si="5"/>
        <v>0</v>
      </c>
      <c r="I62" s="166">
        <f t="shared" si="6"/>
        <v>0</v>
      </c>
      <c r="J62" s="164">
        <f t="shared" si="9"/>
        <v>0</v>
      </c>
    </row>
    <row r="63" spans="2:10" ht="13.5" thickBot="1">
      <c r="B63" s="138">
        <f>Q_class_deposited!B52</f>
        <v>1995</v>
      </c>
      <c r="C63" s="140">
        <f>Q_class_deposited!F52</f>
        <v>0</v>
      </c>
      <c r="D63" s="162">
        <f t="shared" si="7"/>
        <v>1</v>
      </c>
      <c r="E63" s="68">
        <f t="shared" si="8"/>
        <v>0</v>
      </c>
      <c r="F63" s="37">
        <f t="shared" si="2"/>
        <v>0</v>
      </c>
      <c r="G63" s="37">
        <f t="shared" si="4"/>
        <v>0</v>
      </c>
      <c r="H63" s="37">
        <f t="shared" si="5"/>
        <v>0</v>
      </c>
      <c r="I63" s="166">
        <f t="shared" si="6"/>
        <v>0</v>
      </c>
      <c r="J63" s="164">
        <f t="shared" si="9"/>
        <v>0</v>
      </c>
    </row>
    <row r="64" spans="2:10" ht="13.5" thickBot="1">
      <c r="B64" s="138">
        <f>Q_class_deposited!B53</f>
        <v>1996</v>
      </c>
      <c r="C64" s="140">
        <f>Q_class_deposited!F53</f>
        <v>0</v>
      </c>
      <c r="D64" s="162">
        <f t="shared" si="7"/>
        <v>1</v>
      </c>
      <c r="E64" s="68">
        <f t="shared" si="8"/>
        <v>0</v>
      </c>
      <c r="F64" s="37">
        <f t="shared" si="2"/>
        <v>0</v>
      </c>
      <c r="G64" s="37">
        <f t="shared" si="4"/>
        <v>0</v>
      </c>
      <c r="H64" s="37">
        <f t="shared" si="5"/>
        <v>0</v>
      </c>
      <c r="I64" s="166">
        <f t="shared" si="6"/>
        <v>0</v>
      </c>
      <c r="J64" s="164">
        <f t="shared" si="9"/>
        <v>0</v>
      </c>
    </row>
    <row r="65" spans="2:10" ht="13.5" thickBot="1">
      <c r="B65" s="138">
        <f>Q_class_deposited!B54</f>
        <v>1997</v>
      </c>
      <c r="C65" s="140">
        <f>Q_class_deposited!F54</f>
        <v>0</v>
      </c>
      <c r="D65" s="162">
        <f t="shared" si="7"/>
        <v>1</v>
      </c>
      <c r="E65" s="68">
        <f t="shared" si="8"/>
        <v>0</v>
      </c>
      <c r="F65" s="37">
        <f t="shared" si="2"/>
        <v>0</v>
      </c>
      <c r="G65" s="37">
        <f t="shared" si="4"/>
        <v>0</v>
      </c>
      <c r="H65" s="37">
        <f t="shared" si="5"/>
        <v>0</v>
      </c>
      <c r="I65" s="166">
        <f t="shared" si="6"/>
        <v>0</v>
      </c>
      <c r="J65" s="164">
        <f t="shared" si="9"/>
        <v>0</v>
      </c>
    </row>
    <row r="66" spans="2:10" ht="13.5" thickBot="1">
      <c r="B66" s="138">
        <f>Q_class_deposited!B55</f>
        <v>1998</v>
      </c>
      <c r="C66" s="140">
        <f>Q_class_deposited!F55</f>
        <v>0</v>
      </c>
      <c r="D66" s="162">
        <f t="shared" si="7"/>
        <v>1</v>
      </c>
      <c r="E66" s="68">
        <f t="shared" si="8"/>
        <v>0</v>
      </c>
      <c r="F66" s="37">
        <f t="shared" si="2"/>
        <v>0</v>
      </c>
      <c r="G66" s="37">
        <f t="shared" si="4"/>
        <v>0</v>
      </c>
      <c r="H66" s="37">
        <f t="shared" si="5"/>
        <v>0</v>
      </c>
      <c r="I66" s="166">
        <f t="shared" si="6"/>
        <v>0</v>
      </c>
      <c r="J66" s="164">
        <f t="shared" si="9"/>
        <v>0</v>
      </c>
    </row>
    <row r="67" spans="2:10" ht="13.5" thickBot="1">
      <c r="B67" s="138">
        <f>Q_class_deposited!B56</f>
        <v>1999</v>
      </c>
      <c r="C67" s="140">
        <f>Q_class_deposited!F56</f>
        <v>0</v>
      </c>
      <c r="D67" s="162">
        <f t="shared" si="7"/>
        <v>1</v>
      </c>
      <c r="E67" s="68">
        <f t="shared" si="8"/>
        <v>0</v>
      </c>
      <c r="F67" s="37">
        <f t="shared" si="2"/>
        <v>0</v>
      </c>
      <c r="G67" s="37">
        <f t="shared" si="4"/>
        <v>0</v>
      </c>
      <c r="H67" s="37">
        <f t="shared" si="5"/>
        <v>0</v>
      </c>
      <c r="I67" s="166">
        <f t="shared" si="6"/>
        <v>0</v>
      </c>
      <c r="J67" s="164">
        <f t="shared" si="9"/>
        <v>0</v>
      </c>
    </row>
    <row r="68" spans="2:10" ht="13.5" thickBot="1">
      <c r="B68" s="138">
        <f>Q_class_deposited!B57</f>
        <v>2000</v>
      </c>
      <c r="C68" s="140">
        <f>Q_class_deposited!F57</f>
        <v>0</v>
      </c>
      <c r="D68" s="162">
        <f t="shared" si="7"/>
        <v>1</v>
      </c>
      <c r="E68" s="68">
        <f t="shared" si="8"/>
        <v>0</v>
      </c>
      <c r="F68" s="37">
        <f t="shared" si="2"/>
        <v>0</v>
      </c>
      <c r="G68" s="37">
        <f t="shared" si="4"/>
        <v>0</v>
      </c>
      <c r="H68" s="37">
        <f t="shared" si="5"/>
        <v>0</v>
      </c>
      <c r="I68" s="166">
        <f t="shared" si="6"/>
        <v>0</v>
      </c>
      <c r="J68" s="164">
        <f t="shared" si="9"/>
        <v>0</v>
      </c>
    </row>
    <row r="69" spans="2:10" ht="13.5" thickBot="1">
      <c r="B69" s="138">
        <f>Q_class_deposited!B58</f>
        <v>2001</v>
      </c>
      <c r="C69" s="140">
        <f>Q_class_deposited!F58</f>
        <v>0</v>
      </c>
      <c r="D69" s="162">
        <f t="shared" si="7"/>
        <v>1</v>
      </c>
      <c r="E69" s="68">
        <f t="shared" si="8"/>
        <v>0</v>
      </c>
      <c r="F69" s="37">
        <f t="shared" si="2"/>
        <v>0</v>
      </c>
      <c r="G69" s="37">
        <f t="shared" si="4"/>
        <v>0</v>
      </c>
      <c r="H69" s="37">
        <f t="shared" si="5"/>
        <v>0</v>
      </c>
      <c r="I69" s="166">
        <f t="shared" si="6"/>
        <v>0</v>
      </c>
      <c r="J69" s="164">
        <f t="shared" si="9"/>
        <v>0</v>
      </c>
    </row>
    <row r="70" spans="2:10" ht="13.5" thickBot="1">
      <c r="B70" s="138">
        <f>Q_class_deposited!B59</f>
        <v>2002</v>
      </c>
      <c r="C70" s="140">
        <f>Q_class_deposited!F59</f>
        <v>0</v>
      </c>
      <c r="D70" s="162">
        <f t="shared" si="7"/>
        <v>1</v>
      </c>
      <c r="E70" s="68">
        <f t="shared" si="8"/>
        <v>0</v>
      </c>
      <c r="F70" s="37">
        <f t="shared" si="2"/>
        <v>0</v>
      </c>
      <c r="G70" s="37">
        <f t="shared" si="4"/>
        <v>0</v>
      </c>
      <c r="H70" s="37">
        <f t="shared" si="5"/>
        <v>0</v>
      </c>
      <c r="I70" s="166">
        <f t="shared" si="6"/>
        <v>0</v>
      </c>
      <c r="J70" s="164">
        <f t="shared" si="9"/>
        <v>0</v>
      </c>
    </row>
    <row r="71" spans="2:10" ht="13.5" thickBot="1">
      <c r="B71" s="138">
        <f>Q_class_deposited!B60</f>
        <v>2003</v>
      </c>
      <c r="C71" s="140">
        <f>Q_class_deposited!F60</f>
        <v>0</v>
      </c>
      <c r="D71" s="162">
        <f t="shared" si="7"/>
        <v>1</v>
      </c>
      <c r="E71" s="68">
        <f t="shared" si="8"/>
        <v>0</v>
      </c>
      <c r="F71" s="37">
        <f t="shared" si="2"/>
        <v>0</v>
      </c>
      <c r="G71" s="37">
        <f t="shared" si="4"/>
        <v>0</v>
      </c>
      <c r="H71" s="37">
        <f t="shared" si="5"/>
        <v>0</v>
      </c>
      <c r="I71" s="166">
        <f t="shared" si="6"/>
        <v>0</v>
      </c>
      <c r="J71" s="164">
        <f t="shared" si="9"/>
        <v>0</v>
      </c>
    </row>
    <row r="72" spans="2:10" ht="13.5" thickBot="1">
      <c r="B72" s="138">
        <f>Q_class_deposited!B61</f>
        <v>2004</v>
      </c>
      <c r="C72" s="140">
        <f>Q_class_deposited!F61</f>
        <v>0</v>
      </c>
      <c r="D72" s="162">
        <f t="shared" si="7"/>
        <v>1</v>
      </c>
      <c r="E72" s="68">
        <f t="shared" si="8"/>
        <v>0</v>
      </c>
      <c r="F72" s="37">
        <f t="shared" si="2"/>
        <v>0</v>
      </c>
      <c r="G72" s="37">
        <f t="shared" si="4"/>
        <v>0</v>
      </c>
      <c r="H72" s="37">
        <f t="shared" si="5"/>
        <v>0</v>
      </c>
      <c r="I72" s="166">
        <f t="shared" si="6"/>
        <v>0</v>
      </c>
      <c r="J72" s="164">
        <f t="shared" si="9"/>
        <v>0</v>
      </c>
    </row>
    <row r="73" spans="2:10" ht="13.5" thickBot="1">
      <c r="B73" s="138">
        <f>Q_class_deposited!B62</f>
        <v>2005</v>
      </c>
      <c r="C73" s="140">
        <f>Q_class_deposited!F62</f>
        <v>0</v>
      </c>
      <c r="D73" s="162">
        <f t="shared" si="7"/>
        <v>1</v>
      </c>
      <c r="E73" s="68">
        <f t="shared" si="8"/>
        <v>0</v>
      </c>
      <c r="F73" s="37">
        <f t="shared" si="2"/>
        <v>0</v>
      </c>
      <c r="G73" s="37">
        <f t="shared" si="4"/>
        <v>0</v>
      </c>
      <c r="H73" s="37">
        <f t="shared" si="5"/>
        <v>0</v>
      </c>
      <c r="I73" s="166">
        <f t="shared" si="6"/>
        <v>0</v>
      </c>
      <c r="J73" s="164">
        <f t="shared" si="9"/>
        <v>0</v>
      </c>
    </row>
    <row r="74" spans="2:10" ht="13.5" thickBot="1">
      <c r="B74" s="138">
        <f>Q_class_deposited!B63</f>
        <v>2006</v>
      </c>
      <c r="C74" s="140">
        <f>Q_class_deposited!F63</f>
        <v>0</v>
      </c>
      <c r="D74" s="162">
        <f t="shared" si="7"/>
        <v>1</v>
      </c>
      <c r="E74" s="68">
        <f t="shared" si="8"/>
        <v>0</v>
      </c>
      <c r="F74" s="37">
        <f t="shared" si="2"/>
        <v>0</v>
      </c>
      <c r="G74" s="37">
        <f t="shared" si="4"/>
        <v>0</v>
      </c>
      <c r="H74" s="37">
        <f t="shared" si="5"/>
        <v>0</v>
      </c>
      <c r="I74" s="166">
        <f t="shared" si="6"/>
        <v>0</v>
      </c>
      <c r="J74" s="164">
        <f t="shared" si="9"/>
        <v>0</v>
      </c>
    </row>
    <row r="75" spans="2:10" ht="13.5" thickBot="1">
      <c r="B75" s="138">
        <f>Q_class_deposited!B64</f>
        <v>2007</v>
      </c>
      <c r="C75" s="140">
        <f>Q_class_deposited!F64</f>
        <v>0</v>
      </c>
      <c r="D75" s="162">
        <f t="shared" si="7"/>
        <v>1</v>
      </c>
      <c r="E75" s="68">
        <f t="shared" si="8"/>
        <v>0</v>
      </c>
      <c r="F75" s="37">
        <f t="shared" si="2"/>
        <v>0</v>
      </c>
      <c r="G75" s="37">
        <f t="shared" si="4"/>
        <v>0</v>
      </c>
      <c r="H75" s="37">
        <f t="shared" si="5"/>
        <v>0</v>
      </c>
      <c r="I75" s="166">
        <f t="shared" si="6"/>
        <v>0</v>
      </c>
      <c r="J75" s="164">
        <f t="shared" si="9"/>
        <v>0</v>
      </c>
    </row>
    <row r="76" spans="2:10" ht="13.5" thickBot="1">
      <c r="B76" s="138">
        <f>Q_class_deposited!B65</f>
        <v>2008</v>
      </c>
      <c r="C76" s="140">
        <f>Q_class_deposited!F65</f>
        <v>0</v>
      </c>
      <c r="D76" s="162">
        <f t="shared" si="7"/>
        <v>1</v>
      </c>
      <c r="E76" s="68">
        <f t="shared" si="8"/>
        <v>0</v>
      </c>
      <c r="F76" s="37">
        <f t="shared" si="2"/>
        <v>0</v>
      </c>
      <c r="G76" s="37">
        <f t="shared" si="4"/>
        <v>0</v>
      </c>
      <c r="H76" s="37">
        <f t="shared" si="5"/>
        <v>0</v>
      </c>
      <c r="I76" s="166">
        <f t="shared" si="6"/>
        <v>0</v>
      </c>
      <c r="J76" s="164">
        <f t="shared" si="9"/>
        <v>0</v>
      </c>
    </row>
    <row r="77" spans="2:10" ht="13.5" thickBot="1">
      <c r="B77" s="138">
        <f>Q_class_deposited!B66</f>
        <v>2009</v>
      </c>
      <c r="C77" s="140">
        <f>Q_class_deposited!F66</f>
        <v>0</v>
      </c>
      <c r="D77" s="162">
        <f t="shared" si="7"/>
        <v>1</v>
      </c>
      <c r="E77" s="68">
        <f t="shared" si="8"/>
        <v>0</v>
      </c>
      <c r="F77" s="37">
        <f t="shared" si="2"/>
        <v>0</v>
      </c>
      <c r="G77" s="37">
        <f t="shared" si="4"/>
        <v>0</v>
      </c>
      <c r="H77" s="37">
        <f t="shared" si="5"/>
        <v>0</v>
      </c>
      <c r="I77" s="166">
        <f t="shared" si="6"/>
        <v>0</v>
      </c>
      <c r="J77" s="164">
        <f t="shared" si="9"/>
        <v>0</v>
      </c>
    </row>
    <row r="78" spans="2:10" ht="13.5" thickBot="1">
      <c r="B78" s="138">
        <f>Q_class_deposited!B67</f>
        <v>2010</v>
      </c>
      <c r="C78" s="140">
        <f>Q_class_deposited!F67</f>
        <v>0</v>
      </c>
      <c r="D78" s="162">
        <f t="shared" si="7"/>
        <v>1</v>
      </c>
      <c r="E78" s="68">
        <f t="shared" si="8"/>
        <v>0</v>
      </c>
      <c r="F78" s="37">
        <f t="shared" si="2"/>
        <v>0</v>
      </c>
      <c r="G78" s="37">
        <f t="shared" si="4"/>
        <v>0</v>
      </c>
      <c r="H78" s="37">
        <f t="shared" si="5"/>
        <v>0</v>
      </c>
      <c r="I78" s="166">
        <f t="shared" si="6"/>
        <v>0</v>
      </c>
      <c r="J78" s="164">
        <f t="shared" si="9"/>
        <v>0</v>
      </c>
    </row>
    <row r="79" spans="2:10" ht="13.5" thickBot="1">
      <c r="B79" s="138">
        <f>Q_class_deposited!B68</f>
        <v>2011</v>
      </c>
      <c r="C79" s="140">
        <f>Q_class_deposited!F68</f>
        <v>0</v>
      </c>
      <c r="D79" s="162">
        <f t="shared" si="7"/>
        <v>1</v>
      </c>
      <c r="E79" s="68">
        <f t="shared" si="8"/>
        <v>0</v>
      </c>
      <c r="F79" s="37">
        <f t="shared" si="2"/>
        <v>0</v>
      </c>
      <c r="G79" s="37">
        <f t="shared" si="4"/>
        <v>0</v>
      </c>
      <c r="H79" s="37">
        <f t="shared" si="5"/>
        <v>0</v>
      </c>
      <c r="I79" s="166">
        <f t="shared" si="6"/>
        <v>0</v>
      </c>
      <c r="J79" s="164">
        <f t="shared" si="9"/>
        <v>0</v>
      </c>
    </row>
    <row r="80" spans="2:10" ht="13.5" thickBot="1">
      <c r="B80" s="138">
        <f>Q_class_deposited!B69</f>
        <v>2012</v>
      </c>
      <c r="C80" s="140">
        <f>Q_class_deposited!F69</f>
        <v>0</v>
      </c>
      <c r="D80" s="162">
        <f t="shared" si="7"/>
        <v>1</v>
      </c>
      <c r="E80" s="68">
        <f t="shared" si="8"/>
        <v>0</v>
      </c>
      <c r="F80" s="37">
        <f t="shared" si="2"/>
        <v>0</v>
      </c>
      <c r="G80" s="37">
        <f t="shared" si="4"/>
        <v>0</v>
      </c>
      <c r="H80" s="37">
        <f t="shared" si="5"/>
        <v>0</v>
      </c>
      <c r="I80" s="166">
        <f t="shared" si="6"/>
        <v>0</v>
      </c>
      <c r="J80" s="164">
        <f t="shared" si="9"/>
        <v>0</v>
      </c>
    </row>
    <row r="81" spans="2:10" ht="13.5" thickBot="1">
      <c r="B81" s="138">
        <f>Q_class_deposited!B70</f>
        <v>2013</v>
      </c>
      <c r="C81" s="140">
        <f>Q_class_deposited!F70</f>
        <v>0</v>
      </c>
      <c r="D81" s="162">
        <f t="shared" si="7"/>
        <v>1</v>
      </c>
      <c r="E81" s="68">
        <f t="shared" si="8"/>
        <v>0</v>
      </c>
      <c r="F81" s="37">
        <f t="shared" si="2"/>
        <v>0</v>
      </c>
      <c r="G81" s="37">
        <f t="shared" si="4"/>
        <v>0</v>
      </c>
      <c r="H81" s="37">
        <f t="shared" si="5"/>
        <v>0</v>
      </c>
      <c r="I81" s="166">
        <f t="shared" si="6"/>
        <v>0</v>
      </c>
      <c r="J81" s="164">
        <f t="shared" si="9"/>
        <v>0</v>
      </c>
    </row>
    <row r="82" spans="2:10" ht="13.5" thickBot="1">
      <c r="B82" s="138">
        <f>Q_class_deposited!B71</f>
        <v>2014</v>
      </c>
      <c r="C82" s="140">
        <f>Q_class_deposited!F71</f>
        <v>0</v>
      </c>
      <c r="D82" s="162">
        <f t="shared" ref="D82:D98" si="10">MCF</f>
        <v>1</v>
      </c>
      <c r="E82" s="68">
        <f t="shared" ref="E82:E98" si="11">C82*DOCwood*DOCf_wood*D82</f>
        <v>0</v>
      </c>
      <c r="F82" s="37">
        <f t="shared" ref="F82:F98" si="12">E82*$I$11</f>
        <v>0</v>
      </c>
      <c r="G82" s="37">
        <f t="shared" si="4"/>
        <v>0</v>
      </c>
      <c r="H82" s="37">
        <f t="shared" si="5"/>
        <v>0</v>
      </c>
      <c r="I82" s="166">
        <f t="shared" si="6"/>
        <v>0</v>
      </c>
      <c r="J82" s="164">
        <f t="shared" ref="J82:J98" si="13">I82*MethaneFraction*MassRatio</f>
        <v>0</v>
      </c>
    </row>
    <row r="83" spans="2:10" ht="13.5" thickBot="1">
      <c r="B83" s="138">
        <f>Q_class_deposited!B72</f>
        <v>2015</v>
      </c>
      <c r="C83" s="140">
        <f>Q_class_deposited!F72</f>
        <v>0</v>
      </c>
      <c r="D83" s="162">
        <f t="shared" si="10"/>
        <v>1</v>
      </c>
      <c r="E83" s="68">
        <f t="shared" si="11"/>
        <v>0</v>
      </c>
      <c r="F83" s="37">
        <f t="shared" si="12"/>
        <v>0</v>
      </c>
      <c r="G83" s="37">
        <f t="shared" ref="G83:G98" si="14">E83*(1-$I$11)</f>
        <v>0</v>
      </c>
      <c r="H83" s="37">
        <f t="shared" ref="H83:H98" si="15">F83+H82*$I$9</f>
        <v>0</v>
      </c>
      <c r="I83" s="166">
        <f t="shared" ref="I83:I98" si="16">H82*(1-$I$9)+G83</f>
        <v>0</v>
      </c>
      <c r="J83" s="164">
        <f t="shared" si="13"/>
        <v>0</v>
      </c>
    </row>
    <row r="84" spans="2:10" ht="13.5" thickBot="1">
      <c r="B84" s="138">
        <f>Q_class_deposited!B73</f>
        <v>2016</v>
      </c>
      <c r="C84" s="140">
        <f>Q_class_deposited!F73</f>
        <v>0</v>
      </c>
      <c r="D84" s="162">
        <f t="shared" si="10"/>
        <v>1</v>
      </c>
      <c r="E84" s="68">
        <f t="shared" si="11"/>
        <v>0</v>
      </c>
      <c r="F84" s="37">
        <f t="shared" si="12"/>
        <v>0</v>
      </c>
      <c r="G84" s="37">
        <f t="shared" si="14"/>
        <v>0</v>
      </c>
      <c r="H84" s="37">
        <f t="shared" si="15"/>
        <v>0</v>
      </c>
      <c r="I84" s="166">
        <f t="shared" si="16"/>
        <v>0</v>
      </c>
      <c r="J84" s="164">
        <f t="shared" si="13"/>
        <v>0</v>
      </c>
    </row>
    <row r="85" spans="2:10" ht="13.5" thickBot="1">
      <c r="B85" s="138">
        <f>Q_class_deposited!B74</f>
        <v>2017</v>
      </c>
      <c r="C85" s="140">
        <f>Q_class_deposited!F74</f>
        <v>0</v>
      </c>
      <c r="D85" s="162">
        <f t="shared" si="10"/>
        <v>1</v>
      </c>
      <c r="E85" s="68">
        <f t="shared" si="11"/>
        <v>0</v>
      </c>
      <c r="F85" s="37">
        <f t="shared" si="12"/>
        <v>0</v>
      </c>
      <c r="G85" s="37">
        <f t="shared" si="14"/>
        <v>0</v>
      </c>
      <c r="H85" s="37">
        <f t="shared" si="15"/>
        <v>0</v>
      </c>
      <c r="I85" s="166">
        <f t="shared" si="16"/>
        <v>0</v>
      </c>
      <c r="J85" s="164">
        <f t="shared" si="13"/>
        <v>0</v>
      </c>
    </row>
    <row r="86" spans="2:10" ht="13.5" thickBot="1">
      <c r="B86" s="138">
        <f>Q_class_deposited!B75</f>
        <v>2018</v>
      </c>
      <c r="C86" s="140">
        <f>Q_class_deposited!F75</f>
        <v>0</v>
      </c>
      <c r="D86" s="162">
        <f t="shared" si="10"/>
        <v>1</v>
      </c>
      <c r="E86" s="68">
        <f t="shared" si="11"/>
        <v>0</v>
      </c>
      <c r="F86" s="37">
        <f t="shared" si="12"/>
        <v>0</v>
      </c>
      <c r="G86" s="37">
        <f t="shared" si="14"/>
        <v>0</v>
      </c>
      <c r="H86" s="37">
        <f t="shared" si="15"/>
        <v>0</v>
      </c>
      <c r="I86" s="166">
        <f t="shared" si="16"/>
        <v>0</v>
      </c>
      <c r="J86" s="164">
        <f t="shared" si="13"/>
        <v>0</v>
      </c>
    </row>
    <row r="87" spans="2:10" ht="13.5" thickBot="1">
      <c r="B87" s="138">
        <f>Q_class_deposited!B76</f>
        <v>2019</v>
      </c>
      <c r="C87" s="140">
        <f>Q_class_deposited!F76</f>
        <v>0</v>
      </c>
      <c r="D87" s="162">
        <f t="shared" si="10"/>
        <v>1</v>
      </c>
      <c r="E87" s="68">
        <f t="shared" si="11"/>
        <v>0</v>
      </c>
      <c r="F87" s="37">
        <f t="shared" si="12"/>
        <v>0</v>
      </c>
      <c r="G87" s="37">
        <f t="shared" si="14"/>
        <v>0</v>
      </c>
      <c r="H87" s="37">
        <f t="shared" si="15"/>
        <v>0</v>
      </c>
      <c r="I87" s="166">
        <f t="shared" si="16"/>
        <v>0</v>
      </c>
      <c r="J87" s="164">
        <f t="shared" si="13"/>
        <v>0</v>
      </c>
    </row>
    <row r="88" spans="2:10" ht="13.5" thickBot="1">
      <c r="B88" s="138">
        <f>Q_class_deposited!B77</f>
        <v>2020</v>
      </c>
      <c r="C88" s="140">
        <f>Q_class_deposited!F77</f>
        <v>0</v>
      </c>
      <c r="D88" s="162">
        <f t="shared" si="10"/>
        <v>1</v>
      </c>
      <c r="E88" s="68">
        <f t="shared" si="11"/>
        <v>0</v>
      </c>
      <c r="F88" s="37">
        <f t="shared" si="12"/>
        <v>0</v>
      </c>
      <c r="G88" s="37">
        <f t="shared" si="14"/>
        <v>0</v>
      </c>
      <c r="H88" s="37">
        <f t="shared" si="15"/>
        <v>0</v>
      </c>
      <c r="I88" s="166">
        <f t="shared" si="16"/>
        <v>0</v>
      </c>
      <c r="J88" s="164">
        <f t="shared" si="13"/>
        <v>0</v>
      </c>
    </row>
    <row r="89" spans="2:10" ht="13.5" thickBot="1">
      <c r="B89" s="138">
        <f>Q_class_deposited!B78</f>
        <v>2021</v>
      </c>
      <c r="C89" s="140">
        <f>Q_class_deposited!F78</f>
        <v>0</v>
      </c>
      <c r="D89" s="162">
        <f t="shared" si="10"/>
        <v>1</v>
      </c>
      <c r="E89" s="68">
        <f t="shared" si="11"/>
        <v>0</v>
      </c>
      <c r="F89" s="37">
        <f t="shared" si="12"/>
        <v>0</v>
      </c>
      <c r="G89" s="37">
        <f t="shared" si="14"/>
        <v>0</v>
      </c>
      <c r="H89" s="37">
        <f t="shared" si="15"/>
        <v>0</v>
      </c>
      <c r="I89" s="166">
        <f t="shared" si="16"/>
        <v>0</v>
      </c>
      <c r="J89" s="164">
        <f t="shared" si="13"/>
        <v>0</v>
      </c>
    </row>
    <row r="90" spans="2:10" ht="13.5" thickBot="1">
      <c r="B90" s="138">
        <f>Q_class_deposited!B79</f>
        <v>2022</v>
      </c>
      <c r="C90" s="140">
        <f>Q_class_deposited!F79</f>
        <v>0</v>
      </c>
      <c r="D90" s="162">
        <f t="shared" si="10"/>
        <v>1</v>
      </c>
      <c r="E90" s="68">
        <f t="shared" si="11"/>
        <v>0</v>
      </c>
      <c r="F90" s="37">
        <f t="shared" si="12"/>
        <v>0</v>
      </c>
      <c r="G90" s="37">
        <f t="shared" si="14"/>
        <v>0</v>
      </c>
      <c r="H90" s="37">
        <f t="shared" si="15"/>
        <v>0</v>
      </c>
      <c r="I90" s="166">
        <f t="shared" si="16"/>
        <v>0</v>
      </c>
      <c r="J90" s="164">
        <f t="shared" si="13"/>
        <v>0</v>
      </c>
    </row>
    <row r="91" spans="2:10" ht="13.5" thickBot="1">
      <c r="B91" s="138">
        <f>Q_class_deposited!B80</f>
        <v>2023</v>
      </c>
      <c r="C91" s="140">
        <f>Q_class_deposited!F80</f>
        <v>0</v>
      </c>
      <c r="D91" s="162">
        <f t="shared" si="10"/>
        <v>1</v>
      </c>
      <c r="E91" s="68">
        <f t="shared" si="11"/>
        <v>0</v>
      </c>
      <c r="F91" s="37">
        <f t="shared" si="12"/>
        <v>0</v>
      </c>
      <c r="G91" s="37">
        <f t="shared" si="14"/>
        <v>0</v>
      </c>
      <c r="H91" s="37">
        <f t="shared" si="15"/>
        <v>0</v>
      </c>
      <c r="I91" s="166">
        <f t="shared" si="16"/>
        <v>0</v>
      </c>
      <c r="J91" s="164">
        <f t="shared" si="13"/>
        <v>0</v>
      </c>
    </row>
    <row r="92" spans="2:10" ht="13.5" thickBot="1">
      <c r="B92" s="138">
        <f>Q_class_deposited!B81</f>
        <v>2024</v>
      </c>
      <c r="C92" s="140">
        <f>Q_class_deposited!F81</f>
        <v>0</v>
      </c>
      <c r="D92" s="162">
        <f t="shared" si="10"/>
        <v>1</v>
      </c>
      <c r="E92" s="68">
        <f t="shared" si="11"/>
        <v>0</v>
      </c>
      <c r="F92" s="37">
        <f t="shared" si="12"/>
        <v>0</v>
      </c>
      <c r="G92" s="37">
        <f t="shared" si="14"/>
        <v>0</v>
      </c>
      <c r="H92" s="37">
        <f t="shared" si="15"/>
        <v>0</v>
      </c>
      <c r="I92" s="166">
        <f t="shared" si="16"/>
        <v>0</v>
      </c>
      <c r="J92" s="164">
        <f t="shared" si="13"/>
        <v>0</v>
      </c>
    </row>
    <row r="93" spans="2:10" ht="13.5" thickBot="1">
      <c r="B93" s="138">
        <f>Q_class_deposited!B82</f>
        <v>2025</v>
      </c>
      <c r="C93" s="140">
        <f>Q_class_deposited!F82</f>
        <v>0</v>
      </c>
      <c r="D93" s="162">
        <f t="shared" si="10"/>
        <v>1</v>
      </c>
      <c r="E93" s="68">
        <f t="shared" si="11"/>
        <v>0</v>
      </c>
      <c r="F93" s="37">
        <f t="shared" si="12"/>
        <v>0</v>
      </c>
      <c r="G93" s="37">
        <f t="shared" si="14"/>
        <v>0</v>
      </c>
      <c r="H93" s="37">
        <f t="shared" si="15"/>
        <v>0</v>
      </c>
      <c r="I93" s="166">
        <f t="shared" si="16"/>
        <v>0</v>
      </c>
      <c r="J93" s="164">
        <f t="shared" si="13"/>
        <v>0</v>
      </c>
    </row>
    <row r="94" spans="2:10" ht="13.5" thickBot="1">
      <c r="B94" s="138">
        <f>Q_class_deposited!B83</f>
        <v>2026</v>
      </c>
      <c r="C94" s="140">
        <f>Q_class_deposited!F83</f>
        <v>0</v>
      </c>
      <c r="D94" s="162">
        <f t="shared" si="10"/>
        <v>1</v>
      </c>
      <c r="E94" s="68">
        <f t="shared" si="11"/>
        <v>0</v>
      </c>
      <c r="F94" s="37">
        <f t="shared" si="12"/>
        <v>0</v>
      </c>
      <c r="G94" s="37">
        <f t="shared" si="14"/>
        <v>0</v>
      </c>
      <c r="H94" s="37">
        <f t="shared" si="15"/>
        <v>0</v>
      </c>
      <c r="I94" s="166">
        <f t="shared" si="16"/>
        <v>0</v>
      </c>
      <c r="J94" s="164">
        <f t="shared" si="13"/>
        <v>0</v>
      </c>
    </row>
    <row r="95" spans="2:10" ht="13.5" thickBot="1">
      <c r="B95" s="138">
        <f>Q_class_deposited!B84</f>
        <v>2027</v>
      </c>
      <c r="C95" s="140">
        <f>Q_class_deposited!F84</f>
        <v>0</v>
      </c>
      <c r="D95" s="162">
        <f t="shared" si="10"/>
        <v>1</v>
      </c>
      <c r="E95" s="68">
        <f t="shared" si="11"/>
        <v>0</v>
      </c>
      <c r="F95" s="37">
        <f t="shared" si="12"/>
        <v>0</v>
      </c>
      <c r="G95" s="37">
        <f t="shared" si="14"/>
        <v>0</v>
      </c>
      <c r="H95" s="37">
        <f t="shared" si="15"/>
        <v>0</v>
      </c>
      <c r="I95" s="166">
        <f t="shared" si="16"/>
        <v>0</v>
      </c>
      <c r="J95" s="164">
        <f t="shared" si="13"/>
        <v>0</v>
      </c>
    </row>
    <row r="96" spans="2:10" ht="13.5" thickBot="1">
      <c r="B96" s="138">
        <f>Q_class_deposited!B85</f>
        <v>2028</v>
      </c>
      <c r="C96" s="140">
        <f>Q_class_deposited!F85</f>
        <v>0</v>
      </c>
      <c r="D96" s="162">
        <f t="shared" si="10"/>
        <v>1</v>
      </c>
      <c r="E96" s="68">
        <f t="shared" si="11"/>
        <v>0</v>
      </c>
      <c r="F96" s="37">
        <f t="shared" si="12"/>
        <v>0</v>
      </c>
      <c r="G96" s="37">
        <f t="shared" si="14"/>
        <v>0</v>
      </c>
      <c r="H96" s="37">
        <f t="shared" si="15"/>
        <v>0</v>
      </c>
      <c r="I96" s="166">
        <f t="shared" si="16"/>
        <v>0</v>
      </c>
      <c r="J96" s="164">
        <f t="shared" si="13"/>
        <v>0</v>
      </c>
    </row>
    <row r="97" spans="2:10" ht="13.5" thickBot="1">
      <c r="B97" s="138">
        <f>Q_class_deposited!B86</f>
        <v>2029</v>
      </c>
      <c r="C97" s="140">
        <f>Q_class_deposited!F86</f>
        <v>0</v>
      </c>
      <c r="D97" s="162">
        <f t="shared" si="10"/>
        <v>1</v>
      </c>
      <c r="E97" s="68">
        <f t="shared" si="11"/>
        <v>0</v>
      </c>
      <c r="F97" s="37">
        <f t="shared" si="12"/>
        <v>0</v>
      </c>
      <c r="G97" s="37">
        <f t="shared" si="14"/>
        <v>0</v>
      </c>
      <c r="H97" s="37">
        <f t="shared" si="15"/>
        <v>0</v>
      </c>
      <c r="I97" s="166">
        <f t="shared" si="16"/>
        <v>0</v>
      </c>
      <c r="J97" s="164">
        <f t="shared" si="13"/>
        <v>0</v>
      </c>
    </row>
    <row r="98" spans="2:10" ht="13.5" thickBot="1">
      <c r="B98" s="139">
        <f>Q_class_deposited!B87</f>
        <v>2030</v>
      </c>
      <c r="C98" s="140">
        <f>Q_class_deposited!F87</f>
        <v>0</v>
      </c>
      <c r="D98" s="162">
        <f t="shared" si="10"/>
        <v>1</v>
      </c>
      <c r="E98" s="68">
        <f t="shared" si="11"/>
        <v>0</v>
      </c>
      <c r="F98" s="38">
        <f t="shared" si="12"/>
        <v>0</v>
      </c>
      <c r="G98" s="38">
        <f t="shared" si="14"/>
        <v>0</v>
      </c>
      <c r="H98" s="38">
        <f t="shared" si="15"/>
        <v>0</v>
      </c>
      <c r="I98" s="163">
        <f t="shared" si="16"/>
        <v>0</v>
      </c>
      <c r="J98" s="164">
        <f t="shared" si="13"/>
        <v>0</v>
      </c>
    </row>
  </sheetData>
  <sheetProtection algorithmName="SHA-512" hashValue="us3d786YhKKWpswNf4lYmK4bFw1jg6NPnIMvilvqWUG17mpG+WBN38dq4GOkF08DWHcyOhONxPSO1HJbAXfwCA==" saltValue="GTwFriQ4R/+5X0Qrm2yARg==" spinCount="100000" sheet="1" objects="1" scenarios="1"/>
  <phoneticPr fontId="12" type="noConversion"/>
  <pageMargins left="0.75" right="0.75" top="1" bottom="1" header="0.5" footer="0.5"/>
  <pageSetup paperSize="9" orientation="portrait" horizontalDpi="4294967293"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2:M98"/>
  <sheetViews>
    <sheetView showGridLines="0" workbookViewId="0"/>
  </sheetViews>
  <sheetFormatPr defaultColWidth="11.42578125" defaultRowHeight="12.75"/>
  <cols>
    <col min="1" max="1" width="3.42578125" style="4" customWidth="1"/>
    <col min="2" max="2" width="5.42578125" style="4" customWidth="1"/>
    <col min="3" max="3" width="9" style="4" customWidth="1"/>
    <col min="4" max="4" width="7.42578125" style="83" customWidth="1"/>
    <col min="5" max="5" width="13.7109375" style="4" customWidth="1"/>
    <col min="6" max="6" width="10.5703125" style="4" customWidth="1"/>
    <col min="7" max="7" width="13.85546875" style="4" customWidth="1"/>
    <col min="8" max="8" width="14.42578125" style="4" customWidth="1"/>
    <col min="9" max="9" width="11.42578125" style="4" customWidth="1"/>
    <col min="10" max="10" width="10.42578125" style="4" customWidth="1"/>
    <col min="11" max="16384" width="11.42578125" style="4"/>
  </cols>
  <sheetData>
    <row r="2" spans="1:10" ht="15.75">
      <c r="B2" s="23" t="s">
        <v>102</v>
      </c>
      <c r="C2" s="85"/>
      <c r="D2" s="86"/>
      <c r="E2" s="87"/>
      <c r="F2" s="87"/>
      <c r="G2" s="87"/>
      <c r="H2" s="87"/>
      <c r="I2" s="87"/>
      <c r="J2" s="87"/>
    </row>
    <row r="3" spans="1:10" ht="16.5" thickBot="1">
      <c r="B3" s="3"/>
      <c r="C3" s="88"/>
      <c r="D3" s="89"/>
      <c r="E3" s="90"/>
      <c r="F3" s="90"/>
      <c r="G3" s="90"/>
      <c r="H3" s="90"/>
      <c r="I3" s="90"/>
      <c r="J3" s="90"/>
    </row>
    <row r="4" spans="1:10" ht="26.25" thickBot="1">
      <c r="B4" s="91"/>
      <c r="C4" s="92"/>
      <c r="D4" s="93"/>
      <c r="E4" s="77"/>
      <c r="F4" s="77"/>
      <c r="G4" s="77"/>
      <c r="H4" s="77"/>
      <c r="I4" s="59" t="s">
        <v>72</v>
      </c>
      <c r="J4" s="77"/>
    </row>
    <row r="5" spans="1:10">
      <c r="B5" s="91"/>
      <c r="C5" s="92"/>
      <c r="D5" s="52" t="s">
        <v>31</v>
      </c>
      <c r="E5" s="53"/>
      <c r="F5" s="53"/>
      <c r="G5" s="57"/>
      <c r="H5" s="64" t="s">
        <v>31</v>
      </c>
      <c r="I5" s="107">
        <f>DOCtextiles</f>
        <v>0.24</v>
      </c>
      <c r="J5" s="77"/>
    </row>
    <row r="6" spans="1:10" ht="13.5" thickBot="1">
      <c r="B6" s="91"/>
      <c r="C6" s="92"/>
      <c r="D6" s="100" t="s">
        <v>33</v>
      </c>
      <c r="E6" s="101"/>
      <c r="F6" s="101"/>
      <c r="G6" s="102"/>
      <c r="H6" s="103" t="s">
        <v>33</v>
      </c>
      <c r="I6" s="154">
        <f>DOCf_textiles</f>
        <v>0.5</v>
      </c>
      <c r="J6" s="77"/>
    </row>
    <row r="7" spans="1:10">
      <c r="D7" s="52" t="s">
        <v>73</v>
      </c>
      <c r="E7" s="53"/>
      <c r="F7" s="53"/>
      <c r="G7" s="57"/>
      <c r="H7" s="64" t="s">
        <v>32</v>
      </c>
      <c r="I7" s="58">
        <f>k_textiles</f>
        <v>0.06</v>
      </c>
      <c r="J7" s="24"/>
    </row>
    <row r="8" spans="1:10" ht="15.75">
      <c r="D8" s="96" t="s">
        <v>74</v>
      </c>
      <c r="E8" s="97"/>
      <c r="F8" s="97"/>
      <c r="G8" s="98"/>
      <c r="H8" s="99" t="s">
        <v>75</v>
      </c>
      <c r="I8" s="104">
        <f>LN(2)/$I$7</f>
        <v>11.552453009332423</v>
      </c>
      <c r="J8" s="24"/>
    </row>
    <row r="9" spans="1:10">
      <c r="D9" s="54" t="s">
        <v>76</v>
      </c>
      <c r="E9" s="55"/>
      <c r="F9" s="55"/>
      <c r="G9" s="56"/>
      <c r="H9" s="65" t="s">
        <v>77</v>
      </c>
      <c r="I9" s="25">
        <f>EXP(-$I$7)</f>
        <v>0.94176453358424872</v>
      </c>
      <c r="J9" s="24"/>
    </row>
    <row r="10" spans="1:10">
      <c r="D10" s="54" t="s">
        <v>78</v>
      </c>
      <c r="E10" s="55"/>
      <c r="F10" s="55"/>
      <c r="G10" s="56"/>
      <c r="H10" s="65" t="s">
        <v>79</v>
      </c>
      <c r="I10" s="25">
        <f>ProcessStartMonth</f>
        <v>13</v>
      </c>
      <c r="J10" s="24"/>
    </row>
    <row r="11" spans="1:10" ht="13.5" thickBot="1">
      <c r="D11" s="78" t="s">
        <v>80</v>
      </c>
      <c r="E11" s="79"/>
      <c r="F11" s="79"/>
      <c r="G11" s="80"/>
      <c r="H11" s="81" t="s">
        <v>81</v>
      </c>
      <c r="I11" s="82">
        <f>EXP(-$I$7*((13-I10)/12))</f>
        <v>1</v>
      </c>
      <c r="J11" s="24"/>
    </row>
    <row r="12" spans="1:10" ht="13.5" thickBot="1">
      <c r="C12" s="26"/>
      <c r="D12" s="60" t="s">
        <v>82</v>
      </c>
      <c r="E12" s="61"/>
      <c r="F12" s="61"/>
      <c r="G12" s="62"/>
      <c r="H12" s="66" t="s">
        <v>67</v>
      </c>
      <c r="I12" s="63">
        <f>MethaneFraction</f>
        <v>0.5</v>
      </c>
      <c r="J12" s="24"/>
    </row>
    <row r="13" spans="1:10" ht="13.5" thickBot="1">
      <c r="E13" s="24"/>
      <c r="F13" s="24"/>
      <c r="G13" s="24"/>
      <c r="H13" s="24"/>
      <c r="I13" s="24"/>
      <c r="J13" s="24"/>
    </row>
    <row r="14" spans="1:10" ht="63.75">
      <c r="B14" s="27" t="s">
        <v>50</v>
      </c>
      <c r="C14" s="28" t="s">
        <v>83</v>
      </c>
      <c r="D14" s="29" t="s">
        <v>41</v>
      </c>
      <c r="E14" s="30" t="s">
        <v>84</v>
      </c>
      <c r="F14" s="30" t="s">
        <v>85</v>
      </c>
      <c r="G14" s="30" t="s">
        <v>86</v>
      </c>
      <c r="H14" s="30" t="s">
        <v>87</v>
      </c>
      <c r="I14" s="30" t="s">
        <v>88</v>
      </c>
      <c r="J14" s="95" t="s">
        <v>89</v>
      </c>
    </row>
    <row r="15" spans="1:10" ht="22.5">
      <c r="A15" s="94"/>
      <c r="B15" s="47"/>
      <c r="C15" s="48" t="s">
        <v>90</v>
      </c>
      <c r="D15" s="49" t="s">
        <v>41</v>
      </c>
      <c r="E15" s="50" t="s">
        <v>99</v>
      </c>
      <c r="F15" s="50" t="s">
        <v>92</v>
      </c>
      <c r="G15" s="50" t="s">
        <v>93</v>
      </c>
      <c r="H15" s="50" t="s">
        <v>94</v>
      </c>
      <c r="I15" s="50" t="s">
        <v>95</v>
      </c>
      <c r="J15" s="51" t="s">
        <v>96</v>
      </c>
    </row>
    <row r="16" spans="1:10" ht="13.5" thickBot="1">
      <c r="B16" s="6"/>
      <c r="C16" s="7" t="s">
        <v>56</v>
      </c>
      <c r="D16" s="31" t="s">
        <v>97</v>
      </c>
      <c r="E16" s="7" t="s">
        <v>56</v>
      </c>
      <c r="F16" s="7" t="s">
        <v>56</v>
      </c>
      <c r="G16" s="7" t="s">
        <v>56</v>
      </c>
      <c r="H16" s="7" t="s">
        <v>56</v>
      </c>
      <c r="I16" s="7" t="s">
        <v>56</v>
      </c>
      <c r="J16" s="7" t="s">
        <v>56</v>
      </c>
    </row>
    <row r="17" spans="2:13" ht="13.5" thickBot="1">
      <c r="B17" s="8"/>
      <c r="C17" s="32"/>
      <c r="D17" s="33"/>
      <c r="E17" s="69"/>
      <c r="F17" s="34"/>
      <c r="G17" s="34"/>
      <c r="H17" s="34"/>
      <c r="I17" s="34"/>
      <c r="J17" s="35"/>
    </row>
    <row r="18" spans="2:13" ht="13.5" thickBot="1">
      <c r="B18" s="41">
        <f>Q_class_deposited!B7</f>
        <v>1950</v>
      </c>
      <c r="C18" s="44">
        <f>Q_class_deposited!G7</f>
        <v>0</v>
      </c>
      <c r="D18" s="161">
        <f t="shared" ref="D18:D49" si="0">MCF</f>
        <v>1</v>
      </c>
      <c r="E18" s="68">
        <f t="shared" ref="E18:E49" si="1">C18*DOCtextiles*DOCf_textiles*D18</f>
        <v>0</v>
      </c>
      <c r="F18" s="36">
        <f t="shared" ref="F18:F81" si="2">E18*$I$11</f>
        <v>0</v>
      </c>
      <c r="G18" s="36">
        <f>E18*(1-$I$11)</f>
        <v>0</v>
      </c>
      <c r="H18" s="36">
        <f>F18+H17*$I$9</f>
        <v>0</v>
      </c>
      <c r="I18" s="165">
        <f>H17*(1-$I$9)+G18</f>
        <v>0</v>
      </c>
      <c r="J18" s="164">
        <f t="shared" ref="J18:J49" si="3">I18*MethaneFraction*MassRatio</f>
        <v>0</v>
      </c>
    </row>
    <row r="19" spans="2:13" ht="13.5" thickBot="1">
      <c r="B19" s="42">
        <f>Q_class_deposited!B8</f>
        <v>1951</v>
      </c>
      <c r="C19" s="45">
        <f>Q_class_deposited!G8</f>
        <v>0</v>
      </c>
      <c r="D19" s="161">
        <f t="shared" si="0"/>
        <v>1</v>
      </c>
      <c r="E19" s="68">
        <f t="shared" si="1"/>
        <v>0</v>
      </c>
      <c r="F19" s="37">
        <f t="shared" si="2"/>
        <v>0</v>
      </c>
      <c r="G19" s="37">
        <f t="shared" ref="G19:G82" si="4">E19*(1-$I$11)</f>
        <v>0</v>
      </c>
      <c r="H19" s="37">
        <f t="shared" ref="H19:H82" si="5">F19+H18*$I$9</f>
        <v>0</v>
      </c>
      <c r="I19" s="166">
        <f t="shared" ref="I19:I82" si="6">H18*(1-$I$9)+G19</f>
        <v>0</v>
      </c>
      <c r="J19" s="164">
        <f t="shared" si="3"/>
        <v>0</v>
      </c>
    </row>
    <row r="20" spans="2:13" ht="13.5" thickBot="1">
      <c r="B20" s="42">
        <f>Q_class_deposited!B9</f>
        <v>1952</v>
      </c>
      <c r="C20" s="45">
        <f>Q_class_deposited!G9</f>
        <v>0</v>
      </c>
      <c r="D20" s="161">
        <f t="shared" si="0"/>
        <v>1</v>
      </c>
      <c r="E20" s="68">
        <f t="shared" si="1"/>
        <v>0</v>
      </c>
      <c r="F20" s="37">
        <f t="shared" si="2"/>
        <v>0</v>
      </c>
      <c r="G20" s="37">
        <f t="shared" si="4"/>
        <v>0</v>
      </c>
      <c r="H20" s="37">
        <f t="shared" si="5"/>
        <v>0</v>
      </c>
      <c r="I20" s="166">
        <f t="shared" si="6"/>
        <v>0</v>
      </c>
      <c r="J20" s="164">
        <f t="shared" si="3"/>
        <v>0</v>
      </c>
    </row>
    <row r="21" spans="2:13" ht="13.5" thickBot="1">
      <c r="B21" s="42">
        <f>Q_class_deposited!B10</f>
        <v>1953</v>
      </c>
      <c r="C21" s="45">
        <f>Q_class_deposited!G10</f>
        <v>0</v>
      </c>
      <c r="D21" s="161">
        <f t="shared" si="0"/>
        <v>1</v>
      </c>
      <c r="E21" s="68">
        <f t="shared" si="1"/>
        <v>0</v>
      </c>
      <c r="F21" s="37">
        <f t="shared" si="2"/>
        <v>0</v>
      </c>
      <c r="G21" s="37">
        <f t="shared" si="4"/>
        <v>0</v>
      </c>
      <c r="H21" s="37">
        <f t="shared" si="5"/>
        <v>0</v>
      </c>
      <c r="I21" s="166">
        <f t="shared" si="6"/>
        <v>0</v>
      </c>
      <c r="J21" s="164">
        <f t="shared" si="3"/>
        <v>0</v>
      </c>
    </row>
    <row r="22" spans="2:13" ht="13.5" thickBot="1">
      <c r="B22" s="42">
        <f>Q_class_deposited!B11</f>
        <v>1954</v>
      </c>
      <c r="C22" s="45">
        <f>Q_class_deposited!G11</f>
        <v>0</v>
      </c>
      <c r="D22" s="161">
        <f t="shared" si="0"/>
        <v>1</v>
      </c>
      <c r="E22" s="68">
        <f t="shared" si="1"/>
        <v>0</v>
      </c>
      <c r="F22" s="37">
        <f t="shared" si="2"/>
        <v>0</v>
      </c>
      <c r="G22" s="37">
        <f t="shared" si="4"/>
        <v>0</v>
      </c>
      <c r="H22" s="37">
        <f t="shared" si="5"/>
        <v>0</v>
      </c>
      <c r="I22" s="166">
        <f t="shared" si="6"/>
        <v>0</v>
      </c>
      <c r="J22" s="164">
        <f t="shared" si="3"/>
        <v>0</v>
      </c>
    </row>
    <row r="23" spans="2:13" ht="13.5" thickBot="1">
      <c r="B23" s="42">
        <f>Q_class_deposited!B12</f>
        <v>1955</v>
      </c>
      <c r="C23" s="45">
        <f>Q_class_deposited!G12</f>
        <v>0</v>
      </c>
      <c r="D23" s="161">
        <f t="shared" si="0"/>
        <v>1</v>
      </c>
      <c r="E23" s="68">
        <f t="shared" si="1"/>
        <v>0</v>
      </c>
      <c r="F23" s="37">
        <f t="shared" si="2"/>
        <v>0</v>
      </c>
      <c r="G23" s="37">
        <f t="shared" si="4"/>
        <v>0</v>
      </c>
      <c r="H23" s="37">
        <f t="shared" si="5"/>
        <v>0</v>
      </c>
      <c r="I23" s="166">
        <f t="shared" si="6"/>
        <v>0</v>
      </c>
      <c r="J23" s="164">
        <f t="shared" si="3"/>
        <v>0</v>
      </c>
      <c r="M23"/>
    </row>
    <row r="24" spans="2:13" ht="13.5" thickBot="1">
      <c r="B24" s="42">
        <f>Q_class_deposited!B13</f>
        <v>1956</v>
      </c>
      <c r="C24" s="45">
        <f>Q_class_deposited!G13</f>
        <v>0</v>
      </c>
      <c r="D24" s="161">
        <f t="shared" si="0"/>
        <v>1</v>
      </c>
      <c r="E24" s="68">
        <f t="shared" si="1"/>
        <v>0</v>
      </c>
      <c r="F24" s="37">
        <f t="shared" si="2"/>
        <v>0</v>
      </c>
      <c r="G24" s="37">
        <f t="shared" si="4"/>
        <v>0</v>
      </c>
      <c r="H24" s="37">
        <f t="shared" si="5"/>
        <v>0</v>
      </c>
      <c r="I24" s="166">
        <f t="shared" si="6"/>
        <v>0</v>
      </c>
      <c r="J24" s="164">
        <f t="shared" si="3"/>
        <v>0</v>
      </c>
    </row>
    <row r="25" spans="2:13" ht="13.5" thickBot="1">
      <c r="B25" s="42">
        <f>Q_class_deposited!B14</f>
        <v>1957</v>
      </c>
      <c r="C25" s="45">
        <f>Q_class_deposited!G14</f>
        <v>0</v>
      </c>
      <c r="D25" s="161">
        <f t="shared" si="0"/>
        <v>1</v>
      </c>
      <c r="E25" s="68">
        <f t="shared" si="1"/>
        <v>0</v>
      </c>
      <c r="F25" s="37">
        <f t="shared" si="2"/>
        <v>0</v>
      </c>
      <c r="G25" s="37">
        <f t="shared" si="4"/>
        <v>0</v>
      </c>
      <c r="H25" s="37">
        <f t="shared" si="5"/>
        <v>0</v>
      </c>
      <c r="I25" s="166">
        <f t="shared" si="6"/>
        <v>0</v>
      </c>
      <c r="J25" s="164">
        <f t="shared" si="3"/>
        <v>0</v>
      </c>
    </row>
    <row r="26" spans="2:13" ht="13.5" thickBot="1">
      <c r="B26" s="42">
        <f>Q_class_deposited!B15</f>
        <v>1958</v>
      </c>
      <c r="C26" s="45">
        <f>Q_class_deposited!G15</f>
        <v>0</v>
      </c>
      <c r="D26" s="161">
        <f t="shared" si="0"/>
        <v>1</v>
      </c>
      <c r="E26" s="68">
        <f t="shared" si="1"/>
        <v>0</v>
      </c>
      <c r="F26" s="37">
        <f t="shared" si="2"/>
        <v>0</v>
      </c>
      <c r="G26" s="37">
        <f t="shared" si="4"/>
        <v>0</v>
      </c>
      <c r="H26" s="37">
        <f t="shared" si="5"/>
        <v>0</v>
      </c>
      <c r="I26" s="166">
        <f t="shared" si="6"/>
        <v>0</v>
      </c>
      <c r="J26" s="164">
        <f t="shared" si="3"/>
        <v>0</v>
      </c>
    </row>
    <row r="27" spans="2:13" ht="13.5" thickBot="1">
      <c r="B27" s="42">
        <f>Q_class_deposited!B16</f>
        <v>1959</v>
      </c>
      <c r="C27" s="45">
        <f>Q_class_deposited!G16</f>
        <v>0</v>
      </c>
      <c r="D27" s="161">
        <f t="shared" si="0"/>
        <v>1</v>
      </c>
      <c r="E27" s="68">
        <f t="shared" si="1"/>
        <v>0</v>
      </c>
      <c r="F27" s="37">
        <f t="shared" si="2"/>
        <v>0</v>
      </c>
      <c r="G27" s="37">
        <f t="shared" si="4"/>
        <v>0</v>
      </c>
      <c r="H27" s="37">
        <f t="shared" si="5"/>
        <v>0</v>
      </c>
      <c r="I27" s="166">
        <f t="shared" si="6"/>
        <v>0</v>
      </c>
      <c r="J27" s="164">
        <f t="shared" si="3"/>
        <v>0</v>
      </c>
    </row>
    <row r="28" spans="2:13" ht="13.5" thickBot="1">
      <c r="B28" s="42">
        <f>Q_class_deposited!B17</f>
        <v>1960</v>
      </c>
      <c r="C28" s="45">
        <f>Q_class_deposited!G17</f>
        <v>0</v>
      </c>
      <c r="D28" s="161">
        <f t="shared" si="0"/>
        <v>1</v>
      </c>
      <c r="E28" s="68">
        <f t="shared" si="1"/>
        <v>0</v>
      </c>
      <c r="F28" s="37">
        <f t="shared" si="2"/>
        <v>0</v>
      </c>
      <c r="G28" s="37">
        <f t="shared" si="4"/>
        <v>0</v>
      </c>
      <c r="H28" s="37">
        <f t="shared" si="5"/>
        <v>0</v>
      </c>
      <c r="I28" s="166">
        <f t="shared" si="6"/>
        <v>0</v>
      </c>
      <c r="J28" s="164">
        <f t="shared" si="3"/>
        <v>0</v>
      </c>
    </row>
    <row r="29" spans="2:13" ht="13.5" thickBot="1">
      <c r="B29" s="42">
        <f>Q_class_deposited!B18</f>
        <v>1961</v>
      </c>
      <c r="C29" s="45">
        <f>Q_class_deposited!G18</f>
        <v>0</v>
      </c>
      <c r="D29" s="161">
        <f t="shared" si="0"/>
        <v>1</v>
      </c>
      <c r="E29" s="68">
        <f t="shared" si="1"/>
        <v>0</v>
      </c>
      <c r="F29" s="37">
        <f t="shared" si="2"/>
        <v>0</v>
      </c>
      <c r="G29" s="37">
        <f t="shared" si="4"/>
        <v>0</v>
      </c>
      <c r="H29" s="37">
        <f t="shared" si="5"/>
        <v>0</v>
      </c>
      <c r="I29" s="166">
        <f t="shared" si="6"/>
        <v>0</v>
      </c>
      <c r="J29" s="164">
        <f t="shared" si="3"/>
        <v>0</v>
      </c>
    </row>
    <row r="30" spans="2:13" ht="13.5" thickBot="1">
      <c r="B30" s="42">
        <f>Q_class_deposited!B19</f>
        <v>1962</v>
      </c>
      <c r="C30" s="45">
        <f>Q_class_deposited!G19</f>
        <v>0</v>
      </c>
      <c r="D30" s="161">
        <f t="shared" si="0"/>
        <v>1</v>
      </c>
      <c r="E30" s="68">
        <f t="shared" si="1"/>
        <v>0</v>
      </c>
      <c r="F30" s="37">
        <f t="shared" si="2"/>
        <v>0</v>
      </c>
      <c r="G30" s="37">
        <f t="shared" si="4"/>
        <v>0</v>
      </c>
      <c r="H30" s="37">
        <f t="shared" si="5"/>
        <v>0</v>
      </c>
      <c r="I30" s="166">
        <f t="shared" si="6"/>
        <v>0</v>
      </c>
      <c r="J30" s="164">
        <f t="shared" si="3"/>
        <v>0</v>
      </c>
    </row>
    <row r="31" spans="2:13" ht="13.5" thickBot="1">
      <c r="B31" s="42">
        <f>Q_class_deposited!B20</f>
        <v>1963</v>
      </c>
      <c r="C31" s="45">
        <f>Q_class_deposited!G20</f>
        <v>0</v>
      </c>
      <c r="D31" s="161">
        <f t="shared" si="0"/>
        <v>1</v>
      </c>
      <c r="E31" s="68">
        <f t="shared" si="1"/>
        <v>0</v>
      </c>
      <c r="F31" s="37">
        <f t="shared" si="2"/>
        <v>0</v>
      </c>
      <c r="G31" s="37">
        <f t="shared" si="4"/>
        <v>0</v>
      </c>
      <c r="H31" s="37">
        <f t="shared" si="5"/>
        <v>0</v>
      </c>
      <c r="I31" s="166">
        <f t="shared" si="6"/>
        <v>0</v>
      </c>
      <c r="J31" s="164">
        <f t="shared" si="3"/>
        <v>0</v>
      </c>
    </row>
    <row r="32" spans="2:13" ht="13.5" thickBot="1">
      <c r="B32" s="42">
        <f>Q_class_deposited!B21</f>
        <v>1964</v>
      </c>
      <c r="C32" s="45">
        <f>Q_class_deposited!G21</f>
        <v>0</v>
      </c>
      <c r="D32" s="161">
        <f t="shared" si="0"/>
        <v>1</v>
      </c>
      <c r="E32" s="68">
        <f t="shared" si="1"/>
        <v>0</v>
      </c>
      <c r="F32" s="37">
        <f t="shared" si="2"/>
        <v>0</v>
      </c>
      <c r="G32" s="37">
        <f t="shared" si="4"/>
        <v>0</v>
      </c>
      <c r="H32" s="37">
        <f t="shared" si="5"/>
        <v>0</v>
      </c>
      <c r="I32" s="166">
        <f t="shared" si="6"/>
        <v>0</v>
      </c>
      <c r="J32" s="164">
        <f t="shared" si="3"/>
        <v>0</v>
      </c>
    </row>
    <row r="33" spans="2:10" ht="13.5" thickBot="1">
      <c r="B33" s="42">
        <f>Q_class_deposited!B22</f>
        <v>1965</v>
      </c>
      <c r="C33" s="45">
        <f>Q_class_deposited!G22</f>
        <v>0</v>
      </c>
      <c r="D33" s="161">
        <f t="shared" si="0"/>
        <v>1</v>
      </c>
      <c r="E33" s="68">
        <f t="shared" si="1"/>
        <v>0</v>
      </c>
      <c r="F33" s="37">
        <f t="shared" si="2"/>
        <v>0</v>
      </c>
      <c r="G33" s="37">
        <f t="shared" si="4"/>
        <v>0</v>
      </c>
      <c r="H33" s="37">
        <f t="shared" si="5"/>
        <v>0</v>
      </c>
      <c r="I33" s="166">
        <f t="shared" si="6"/>
        <v>0</v>
      </c>
      <c r="J33" s="164">
        <f t="shared" si="3"/>
        <v>0</v>
      </c>
    </row>
    <row r="34" spans="2:10" ht="13.5" thickBot="1">
      <c r="B34" s="42">
        <f>Q_class_deposited!B23</f>
        <v>1966</v>
      </c>
      <c r="C34" s="45">
        <f>Q_class_deposited!G23</f>
        <v>0</v>
      </c>
      <c r="D34" s="161">
        <f t="shared" si="0"/>
        <v>1</v>
      </c>
      <c r="E34" s="68">
        <f t="shared" si="1"/>
        <v>0</v>
      </c>
      <c r="F34" s="37">
        <f t="shared" si="2"/>
        <v>0</v>
      </c>
      <c r="G34" s="37">
        <f t="shared" si="4"/>
        <v>0</v>
      </c>
      <c r="H34" s="37">
        <f t="shared" si="5"/>
        <v>0</v>
      </c>
      <c r="I34" s="166">
        <f t="shared" si="6"/>
        <v>0</v>
      </c>
      <c r="J34" s="164">
        <f t="shared" si="3"/>
        <v>0</v>
      </c>
    </row>
    <row r="35" spans="2:10" ht="13.5" thickBot="1">
      <c r="B35" s="42">
        <f>Q_class_deposited!B24</f>
        <v>1967</v>
      </c>
      <c r="C35" s="45">
        <f>Q_class_deposited!G24</f>
        <v>0</v>
      </c>
      <c r="D35" s="161">
        <f t="shared" si="0"/>
        <v>1</v>
      </c>
      <c r="E35" s="68">
        <f t="shared" si="1"/>
        <v>0</v>
      </c>
      <c r="F35" s="37">
        <f t="shared" si="2"/>
        <v>0</v>
      </c>
      <c r="G35" s="37">
        <f t="shared" si="4"/>
        <v>0</v>
      </c>
      <c r="H35" s="37">
        <f t="shared" si="5"/>
        <v>0</v>
      </c>
      <c r="I35" s="166">
        <f t="shared" si="6"/>
        <v>0</v>
      </c>
      <c r="J35" s="164">
        <f t="shared" si="3"/>
        <v>0</v>
      </c>
    </row>
    <row r="36" spans="2:10" ht="13.5" thickBot="1">
      <c r="B36" s="42">
        <f>Q_class_deposited!B25</f>
        <v>1968</v>
      </c>
      <c r="C36" s="45">
        <f>Q_class_deposited!G25</f>
        <v>0</v>
      </c>
      <c r="D36" s="161">
        <f t="shared" si="0"/>
        <v>1</v>
      </c>
      <c r="E36" s="68">
        <f t="shared" si="1"/>
        <v>0</v>
      </c>
      <c r="F36" s="37">
        <f t="shared" si="2"/>
        <v>0</v>
      </c>
      <c r="G36" s="37">
        <f t="shared" si="4"/>
        <v>0</v>
      </c>
      <c r="H36" s="37">
        <f t="shared" si="5"/>
        <v>0</v>
      </c>
      <c r="I36" s="166">
        <f t="shared" si="6"/>
        <v>0</v>
      </c>
      <c r="J36" s="164">
        <f t="shared" si="3"/>
        <v>0</v>
      </c>
    </row>
    <row r="37" spans="2:10" ht="13.5" thickBot="1">
      <c r="B37" s="42">
        <f>Q_class_deposited!B26</f>
        <v>1969</v>
      </c>
      <c r="C37" s="45">
        <f>Q_class_deposited!G26</f>
        <v>0</v>
      </c>
      <c r="D37" s="161">
        <f t="shared" si="0"/>
        <v>1</v>
      </c>
      <c r="E37" s="68">
        <f t="shared" si="1"/>
        <v>0</v>
      </c>
      <c r="F37" s="37">
        <f t="shared" si="2"/>
        <v>0</v>
      </c>
      <c r="G37" s="37">
        <f t="shared" si="4"/>
        <v>0</v>
      </c>
      <c r="H37" s="37">
        <f t="shared" si="5"/>
        <v>0</v>
      </c>
      <c r="I37" s="166">
        <f t="shared" si="6"/>
        <v>0</v>
      </c>
      <c r="J37" s="164">
        <f t="shared" si="3"/>
        <v>0</v>
      </c>
    </row>
    <row r="38" spans="2:10" ht="13.5" thickBot="1">
      <c r="B38" s="42">
        <f>Q_class_deposited!B27</f>
        <v>1970</v>
      </c>
      <c r="C38" s="45">
        <f>Q_class_deposited!G27</f>
        <v>0</v>
      </c>
      <c r="D38" s="161">
        <f t="shared" si="0"/>
        <v>1</v>
      </c>
      <c r="E38" s="68">
        <f t="shared" si="1"/>
        <v>0</v>
      </c>
      <c r="F38" s="37">
        <f t="shared" si="2"/>
        <v>0</v>
      </c>
      <c r="G38" s="37">
        <f t="shared" si="4"/>
        <v>0</v>
      </c>
      <c r="H38" s="37">
        <f t="shared" si="5"/>
        <v>0</v>
      </c>
      <c r="I38" s="166">
        <f t="shared" si="6"/>
        <v>0</v>
      </c>
      <c r="J38" s="164">
        <f t="shared" si="3"/>
        <v>0</v>
      </c>
    </row>
    <row r="39" spans="2:10" ht="13.5" thickBot="1">
      <c r="B39" s="42">
        <f>Q_class_deposited!B28</f>
        <v>1971</v>
      </c>
      <c r="C39" s="45">
        <f>Q_class_deposited!G28</f>
        <v>0</v>
      </c>
      <c r="D39" s="161">
        <f t="shared" si="0"/>
        <v>1</v>
      </c>
      <c r="E39" s="68">
        <f t="shared" si="1"/>
        <v>0</v>
      </c>
      <c r="F39" s="37">
        <f t="shared" si="2"/>
        <v>0</v>
      </c>
      <c r="G39" s="37">
        <f t="shared" si="4"/>
        <v>0</v>
      </c>
      <c r="H39" s="37">
        <f t="shared" si="5"/>
        <v>0</v>
      </c>
      <c r="I39" s="166">
        <f t="shared" si="6"/>
        <v>0</v>
      </c>
      <c r="J39" s="164">
        <f t="shared" si="3"/>
        <v>0</v>
      </c>
    </row>
    <row r="40" spans="2:10" ht="13.5" thickBot="1">
      <c r="B40" s="42">
        <f>Q_class_deposited!B29</f>
        <v>1972</v>
      </c>
      <c r="C40" s="45">
        <f>Q_class_deposited!G29</f>
        <v>0</v>
      </c>
      <c r="D40" s="161">
        <f t="shared" si="0"/>
        <v>1</v>
      </c>
      <c r="E40" s="68">
        <f t="shared" si="1"/>
        <v>0</v>
      </c>
      <c r="F40" s="37">
        <f t="shared" si="2"/>
        <v>0</v>
      </c>
      <c r="G40" s="37">
        <f t="shared" si="4"/>
        <v>0</v>
      </c>
      <c r="H40" s="37">
        <f t="shared" si="5"/>
        <v>0</v>
      </c>
      <c r="I40" s="166">
        <f t="shared" si="6"/>
        <v>0</v>
      </c>
      <c r="J40" s="164">
        <f t="shared" si="3"/>
        <v>0</v>
      </c>
    </row>
    <row r="41" spans="2:10" ht="13.5" thickBot="1">
      <c r="B41" s="42">
        <f>Q_class_deposited!B30</f>
        <v>1973</v>
      </c>
      <c r="C41" s="45">
        <f>Q_class_deposited!G30</f>
        <v>0</v>
      </c>
      <c r="D41" s="161">
        <f t="shared" si="0"/>
        <v>1</v>
      </c>
      <c r="E41" s="68">
        <f t="shared" si="1"/>
        <v>0</v>
      </c>
      <c r="F41" s="37">
        <f t="shared" si="2"/>
        <v>0</v>
      </c>
      <c r="G41" s="37">
        <f t="shared" si="4"/>
        <v>0</v>
      </c>
      <c r="H41" s="37">
        <f t="shared" si="5"/>
        <v>0</v>
      </c>
      <c r="I41" s="166">
        <f t="shared" si="6"/>
        <v>0</v>
      </c>
      <c r="J41" s="164">
        <f t="shared" si="3"/>
        <v>0</v>
      </c>
    </row>
    <row r="42" spans="2:10" ht="13.5" thickBot="1">
      <c r="B42" s="42">
        <f>Q_class_deposited!B31</f>
        <v>1974</v>
      </c>
      <c r="C42" s="45">
        <f>Q_class_deposited!G31</f>
        <v>0</v>
      </c>
      <c r="D42" s="161">
        <f t="shared" si="0"/>
        <v>1</v>
      </c>
      <c r="E42" s="68">
        <f t="shared" si="1"/>
        <v>0</v>
      </c>
      <c r="F42" s="37">
        <f t="shared" si="2"/>
        <v>0</v>
      </c>
      <c r="G42" s="37">
        <f t="shared" si="4"/>
        <v>0</v>
      </c>
      <c r="H42" s="37">
        <f t="shared" si="5"/>
        <v>0</v>
      </c>
      <c r="I42" s="166">
        <f t="shared" si="6"/>
        <v>0</v>
      </c>
      <c r="J42" s="164">
        <f t="shared" si="3"/>
        <v>0</v>
      </c>
    </row>
    <row r="43" spans="2:10" ht="13.5" thickBot="1">
      <c r="B43" s="42">
        <f>Q_class_deposited!B32</f>
        <v>1975</v>
      </c>
      <c r="C43" s="45">
        <f>Q_class_deposited!G32</f>
        <v>0</v>
      </c>
      <c r="D43" s="161">
        <f t="shared" si="0"/>
        <v>1</v>
      </c>
      <c r="E43" s="68">
        <f t="shared" si="1"/>
        <v>0</v>
      </c>
      <c r="F43" s="37">
        <f t="shared" si="2"/>
        <v>0</v>
      </c>
      <c r="G43" s="37">
        <f t="shared" si="4"/>
        <v>0</v>
      </c>
      <c r="H43" s="37">
        <f t="shared" si="5"/>
        <v>0</v>
      </c>
      <c r="I43" s="166">
        <f t="shared" si="6"/>
        <v>0</v>
      </c>
      <c r="J43" s="164">
        <f t="shared" si="3"/>
        <v>0</v>
      </c>
    </row>
    <row r="44" spans="2:10" ht="13.5" thickBot="1">
      <c r="B44" s="42">
        <f>Q_class_deposited!B33</f>
        <v>1976</v>
      </c>
      <c r="C44" s="45">
        <f>Q_class_deposited!G33</f>
        <v>0</v>
      </c>
      <c r="D44" s="161">
        <f t="shared" si="0"/>
        <v>1</v>
      </c>
      <c r="E44" s="68">
        <f t="shared" si="1"/>
        <v>0</v>
      </c>
      <c r="F44" s="37">
        <f t="shared" si="2"/>
        <v>0</v>
      </c>
      <c r="G44" s="37">
        <f t="shared" si="4"/>
        <v>0</v>
      </c>
      <c r="H44" s="37">
        <f t="shared" si="5"/>
        <v>0</v>
      </c>
      <c r="I44" s="166">
        <f t="shared" si="6"/>
        <v>0</v>
      </c>
      <c r="J44" s="164">
        <f t="shared" si="3"/>
        <v>0</v>
      </c>
    </row>
    <row r="45" spans="2:10" ht="13.5" thickBot="1">
      <c r="B45" s="42">
        <f>Q_class_deposited!B34</f>
        <v>1977</v>
      </c>
      <c r="C45" s="45">
        <f>Q_class_deposited!G34</f>
        <v>0</v>
      </c>
      <c r="D45" s="161">
        <f t="shared" si="0"/>
        <v>1</v>
      </c>
      <c r="E45" s="68">
        <f t="shared" si="1"/>
        <v>0</v>
      </c>
      <c r="F45" s="37">
        <f t="shared" si="2"/>
        <v>0</v>
      </c>
      <c r="G45" s="37">
        <f t="shared" si="4"/>
        <v>0</v>
      </c>
      <c r="H45" s="37">
        <f t="shared" si="5"/>
        <v>0</v>
      </c>
      <c r="I45" s="166">
        <f t="shared" si="6"/>
        <v>0</v>
      </c>
      <c r="J45" s="164">
        <f t="shared" si="3"/>
        <v>0</v>
      </c>
    </row>
    <row r="46" spans="2:10" ht="13.5" thickBot="1">
      <c r="B46" s="42">
        <f>Q_class_deposited!B35</f>
        <v>1978</v>
      </c>
      <c r="C46" s="45">
        <f>Q_class_deposited!G35</f>
        <v>0</v>
      </c>
      <c r="D46" s="161">
        <f t="shared" si="0"/>
        <v>1</v>
      </c>
      <c r="E46" s="68">
        <f t="shared" si="1"/>
        <v>0</v>
      </c>
      <c r="F46" s="37">
        <f t="shared" si="2"/>
        <v>0</v>
      </c>
      <c r="G46" s="37">
        <f t="shared" si="4"/>
        <v>0</v>
      </c>
      <c r="H46" s="37">
        <f t="shared" si="5"/>
        <v>0</v>
      </c>
      <c r="I46" s="166">
        <f t="shared" si="6"/>
        <v>0</v>
      </c>
      <c r="J46" s="164">
        <f t="shared" si="3"/>
        <v>0</v>
      </c>
    </row>
    <row r="47" spans="2:10" ht="13.5" thickBot="1">
      <c r="B47" s="42">
        <f>Q_class_deposited!B36</f>
        <v>1979</v>
      </c>
      <c r="C47" s="45">
        <f>Q_class_deposited!G36</f>
        <v>0</v>
      </c>
      <c r="D47" s="161">
        <f t="shared" si="0"/>
        <v>1</v>
      </c>
      <c r="E47" s="68">
        <f t="shared" si="1"/>
        <v>0</v>
      </c>
      <c r="F47" s="37">
        <f t="shared" si="2"/>
        <v>0</v>
      </c>
      <c r="G47" s="37">
        <f t="shared" si="4"/>
        <v>0</v>
      </c>
      <c r="H47" s="37">
        <f t="shared" si="5"/>
        <v>0</v>
      </c>
      <c r="I47" s="166">
        <f t="shared" si="6"/>
        <v>0</v>
      </c>
      <c r="J47" s="164">
        <f t="shared" si="3"/>
        <v>0</v>
      </c>
    </row>
    <row r="48" spans="2:10" ht="13.5" thickBot="1">
      <c r="B48" s="42">
        <f>Q_class_deposited!B37</f>
        <v>1980</v>
      </c>
      <c r="C48" s="45">
        <f>Q_class_deposited!G37</f>
        <v>0</v>
      </c>
      <c r="D48" s="161">
        <f t="shared" si="0"/>
        <v>1</v>
      </c>
      <c r="E48" s="68">
        <f t="shared" si="1"/>
        <v>0</v>
      </c>
      <c r="F48" s="37">
        <f t="shared" si="2"/>
        <v>0</v>
      </c>
      <c r="G48" s="37">
        <f t="shared" si="4"/>
        <v>0</v>
      </c>
      <c r="H48" s="37">
        <f t="shared" si="5"/>
        <v>0</v>
      </c>
      <c r="I48" s="166">
        <f t="shared" si="6"/>
        <v>0</v>
      </c>
      <c r="J48" s="164">
        <f t="shared" si="3"/>
        <v>0</v>
      </c>
    </row>
    <row r="49" spans="2:10" ht="13.5" thickBot="1">
      <c r="B49" s="42">
        <f>Q_class_deposited!B38</f>
        <v>1981</v>
      </c>
      <c r="C49" s="45">
        <f>Q_class_deposited!G38</f>
        <v>0</v>
      </c>
      <c r="D49" s="161">
        <f t="shared" si="0"/>
        <v>1</v>
      </c>
      <c r="E49" s="68">
        <f t="shared" si="1"/>
        <v>0</v>
      </c>
      <c r="F49" s="37">
        <f t="shared" si="2"/>
        <v>0</v>
      </c>
      <c r="G49" s="37">
        <f t="shared" si="4"/>
        <v>0</v>
      </c>
      <c r="H49" s="37">
        <f t="shared" si="5"/>
        <v>0</v>
      </c>
      <c r="I49" s="166">
        <f t="shared" si="6"/>
        <v>0</v>
      </c>
      <c r="J49" s="164">
        <f t="shared" si="3"/>
        <v>0</v>
      </c>
    </row>
    <row r="50" spans="2:10" ht="13.5" thickBot="1">
      <c r="B50" s="42">
        <f>Q_class_deposited!B39</f>
        <v>1982</v>
      </c>
      <c r="C50" s="45">
        <f>Q_class_deposited!G39</f>
        <v>0</v>
      </c>
      <c r="D50" s="161">
        <f t="shared" ref="D50:D81" si="7">MCF</f>
        <v>1</v>
      </c>
      <c r="E50" s="68">
        <f t="shared" ref="E50:E81" si="8">C50*DOCtextiles*DOCf_textiles*D50</f>
        <v>0</v>
      </c>
      <c r="F50" s="37">
        <f t="shared" si="2"/>
        <v>0</v>
      </c>
      <c r="G50" s="37">
        <f t="shared" si="4"/>
        <v>0</v>
      </c>
      <c r="H50" s="37">
        <f t="shared" si="5"/>
        <v>0</v>
      </c>
      <c r="I50" s="166">
        <f t="shared" si="6"/>
        <v>0</v>
      </c>
      <c r="J50" s="164">
        <f t="shared" ref="J50:J81" si="9">I50*MethaneFraction*MassRatio</f>
        <v>0</v>
      </c>
    </row>
    <row r="51" spans="2:10" ht="13.5" thickBot="1">
      <c r="B51" s="42">
        <f>Q_class_deposited!B40</f>
        <v>1983</v>
      </c>
      <c r="C51" s="45">
        <f>Q_class_deposited!G40</f>
        <v>0</v>
      </c>
      <c r="D51" s="161">
        <f t="shared" si="7"/>
        <v>1</v>
      </c>
      <c r="E51" s="68">
        <f t="shared" si="8"/>
        <v>0</v>
      </c>
      <c r="F51" s="37">
        <f t="shared" si="2"/>
        <v>0</v>
      </c>
      <c r="G51" s="37">
        <f t="shared" si="4"/>
        <v>0</v>
      </c>
      <c r="H51" s="37">
        <f t="shared" si="5"/>
        <v>0</v>
      </c>
      <c r="I51" s="166">
        <f t="shared" si="6"/>
        <v>0</v>
      </c>
      <c r="J51" s="164">
        <f t="shared" si="9"/>
        <v>0</v>
      </c>
    </row>
    <row r="52" spans="2:10" ht="13.5" thickBot="1">
      <c r="B52" s="42">
        <f>Q_class_deposited!B41</f>
        <v>1984</v>
      </c>
      <c r="C52" s="45">
        <f>Q_class_deposited!G41</f>
        <v>0</v>
      </c>
      <c r="D52" s="161">
        <f t="shared" si="7"/>
        <v>1</v>
      </c>
      <c r="E52" s="68">
        <f t="shared" si="8"/>
        <v>0</v>
      </c>
      <c r="F52" s="37">
        <f t="shared" si="2"/>
        <v>0</v>
      </c>
      <c r="G52" s="37">
        <f t="shared" si="4"/>
        <v>0</v>
      </c>
      <c r="H52" s="37">
        <f t="shared" si="5"/>
        <v>0</v>
      </c>
      <c r="I52" s="166">
        <f t="shared" si="6"/>
        <v>0</v>
      </c>
      <c r="J52" s="164">
        <f t="shared" si="9"/>
        <v>0</v>
      </c>
    </row>
    <row r="53" spans="2:10" ht="13.5" thickBot="1">
      <c r="B53" s="42">
        <f>Q_class_deposited!B42</f>
        <v>1985</v>
      </c>
      <c r="C53" s="45">
        <f>Q_class_deposited!G42</f>
        <v>0</v>
      </c>
      <c r="D53" s="161">
        <f t="shared" si="7"/>
        <v>1</v>
      </c>
      <c r="E53" s="68">
        <f t="shared" si="8"/>
        <v>0</v>
      </c>
      <c r="F53" s="37">
        <f t="shared" si="2"/>
        <v>0</v>
      </c>
      <c r="G53" s="37">
        <f t="shared" si="4"/>
        <v>0</v>
      </c>
      <c r="H53" s="37">
        <f t="shared" si="5"/>
        <v>0</v>
      </c>
      <c r="I53" s="166">
        <f t="shared" si="6"/>
        <v>0</v>
      </c>
      <c r="J53" s="164">
        <f t="shared" si="9"/>
        <v>0</v>
      </c>
    </row>
    <row r="54" spans="2:10" ht="13.5" thickBot="1">
      <c r="B54" s="42">
        <f>Q_class_deposited!B43</f>
        <v>1986</v>
      </c>
      <c r="C54" s="45">
        <f>Q_class_deposited!G43</f>
        <v>0</v>
      </c>
      <c r="D54" s="161">
        <f t="shared" si="7"/>
        <v>1</v>
      </c>
      <c r="E54" s="68">
        <f t="shared" si="8"/>
        <v>0</v>
      </c>
      <c r="F54" s="37">
        <f t="shared" si="2"/>
        <v>0</v>
      </c>
      <c r="G54" s="37">
        <f t="shared" si="4"/>
        <v>0</v>
      </c>
      <c r="H54" s="37">
        <f t="shared" si="5"/>
        <v>0</v>
      </c>
      <c r="I54" s="166">
        <f t="shared" si="6"/>
        <v>0</v>
      </c>
      <c r="J54" s="164">
        <f t="shared" si="9"/>
        <v>0</v>
      </c>
    </row>
    <row r="55" spans="2:10" ht="13.5" thickBot="1">
      <c r="B55" s="42">
        <f>Q_class_deposited!B44</f>
        <v>1987</v>
      </c>
      <c r="C55" s="45">
        <f>Q_class_deposited!G44</f>
        <v>0</v>
      </c>
      <c r="D55" s="161">
        <f t="shared" si="7"/>
        <v>1</v>
      </c>
      <c r="E55" s="68">
        <f t="shared" si="8"/>
        <v>0</v>
      </c>
      <c r="F55" s="37">
        <f t="shared" si="2"/>
        <v>0</v>
      </c>
      <c r="G55" s="37">
        <f t="shared" si="4"/>
        <v>0</v>
      </c>
      <c r="H55" s="37">
        <f t="shared" si="5"/>
        <v>0</v>
      </c>
      <c r="I55" s="166">
        <f t="shared" si="6"/>
        <v>0</v>
      </c>
      <c r="J55" s="164">
        <f t="shared" si="9"/>
        <v>0</v>
      </c>
    </row>
    <row r="56" spans="2:10" ht="13.5" thickBot="1">
      <c r="B56" s="42">
        <f>Q_class_deposited!B45</f>
        <v>1988</v>
      </c>
      <c r="C56" s="45">
        <f>Q_class_deposited!G45</f>
        <v>0</v>
      </c>
      <c r="D56" s="161">
        <f t="shared" si="7"/>
        <v>1</v>
      </c>
      <c r="E56" s="68">
        <f t="shared" si="8"/>
        <v>0</v>
      </c>
      <c r="F56" s="37">
        <f t="shared" si="2"/>
        <v>0</v>
      </c>
      <c r="G56" s="37">
        <f t="shared" si="4"/>
        <v>0</v>
      </c>
      <c r="H56" s="37">
        <f t="shared" si="5"/>
        <v>0</v>
      </c>
      <c r="I56" s="166">
        <f t="shared" si="6"/>
        <v>0</v>
      </c>
      <c r="J56" s="164">
        <f t="shared" si="9"/>
        <v>0</v>
      </c>
    </row>
    <row r="57" spans="2:10" ht="13.5" thickBot="1">
      <c r="B57" s="42">
        <f>Q_class_deposited!B46</f>
        <v>1989</v>
      </c>
      <c r="C57" s="45">
        <f>Q_class_deposited!G46</f>
        <v>0</v>
      </c>
      <c r="D57" s="161">
        <f t="shared" si="7"/>
        <v>1</v>
      </c>
      <c r="E57" s="68">
        <f t="shared" si="8"/>
        <v>0</v>
      </c>
      <c r="F57" s="37">
        <f t="shared" si="2"/>
        <v>0</v>
      </c>
      <c r="G57" s="37">
        <f t="shared" si="4"/>
        <v>0</v>
      </c>
      <c r="H57" s="37">
        <f t="shared" si="5"/>
        <v>0</v>
      </c>
      <c r="I57" s="166">
        <f t="shared" si="6"/>
        <v>0</v>
      </c>
      <c r="J57" s="164">
        <f t="shared" si="9"/>
        <v>0</v>
      </c>
    </row>
    <row r="58" spans="2:10" ht="13.5" thickBot="1">
      <c r="B58" s="42">
        <f>Q_class_deposited!B47</f>
        <v>1990</v>
      </c>
      <c r="C58" s="45">
        <f>Q_class_deposited!G47</f>
        <v>0</v>
      </c>
      <c r="D58" s="161">
        <f t="shared" si="7"/>
        <v>1</v>
      </c>
      <c r="E58" s="68">
        <f t="shared" si="8"/>
        <v>0</v>
      </c>
      <c r="F58" s="37">
        <f t="shared" si="2"/>
        <v>0</v>
      </c>
      <c r="G58" s="37">
        <f t="shared" si="4"/>
        <v>0</v>
      </c>
      <c r="H58" s="37">
        <f t="shared" si="5"/>
        <v>0</v>
      </c>
      <c r="I58" s="166">
        <f t="shared" si="6"/>
        <v>0</v>
      </c>
      <c r="J58" s="164">
        <f t="shared" si="9"/>
        <v>0</v>
      </c>
    </row>
    <row r="59" spans="2:10" ht="13.5" thickBot="1">
      <c r="B59" s="42">
        <f>Q_class_deposited!B48</f>
        <v>1991</v>
      </c>
      <c r="C59" s="45">
        <f>Q_class_deposited!G48</f>
        <v>0</v>
      </c>
      <c r="D59" s="161">
        <f t="shared" si="7"/>
        <v>1</v>
      </c>
      <c r="E59" s="68">
        <f t="shared" si="8"/>
        <v>0</v>
      </c>
      <c r="F59" s="37">
        <f t="shared" si="2"/>
        <v>0</v>
      </c>
      <c r="G59" s="37">
        <f t="shared" si="4"/>
        <v>0</v>
      </c>
      <c r="H59" s="37">
        <f t="shared" si="5"/>
        <v>0</v>
      </c>
      <c r="I59" s="166">
        <f t="shared" si="6"/>
        <v>0</v>
      </c>
      <c r="J59" s="164">
        <f t="shared" si="9"/>
        <v>0</v>
      </c>
    </row>
    <row r="60" spans="2:10" ht="13.5" thickBot="1">
      <c r="B60" s="42">
        <f>Q_class_deposited!B49</f>
        <v>1992</v>
      </c>
      <c r="C60" s="45">
        <f>Q_class_deposited!G49</f>
        <v>0</v>
      </c>
      <c r="D60" s="161">
        <f t="shared" si="7"/>
        <v>1</v>
      </c>
      <c r="E60" s="68">
        <f t="shared" si="8"/>
        <v>0</v>
      </c>
      <c r="F60" s="37">
        <f t="shared" si="2"/>
        <v>0</v>
      </c>
      <c r="G60" s="37">
        <f t="shared" si="4"/>
        <v>0</v>
      </c>
      <c r="H60" s="37">
        <f t="shared" si="5"/>
        <v>0</v>
      </c>
      <c r="I60" s="166">
        <f t="shared" si="6"/>
        <v>0</v>
      </c>
      <c r="J60" s="164">
        <f t="shared" si="9"/>
        <v>0</v>
      </c>
    </row>
    <row r="61" spans="2:10" ht="13.5" thickBot="1">
      <c r="B61" s="42">
        <f>Q_class_deposited!B50</f>
        <v>1993</v>
      </c>
      <c r="C61" s="45">
        <f>Q_class_deposited!G50</f>
        <v>0</v>
      </c>
      <c r="D61" s="161">
        <f t="shared" si="7"/>
        <v>1</v>
      </c>
      <c r="E61" s="68">
        <f t="shared" si="8"/>
        <v>0</v>
      </c>
      <c r="F61" s="37">
        <f t="shared" si="2"/>
        <v>0</v>
      </c>
      <c r="G61" s="37">
        <f t="shared" si="4"/>
        <v>0</v>
      </c>
      <c r="H61" s="37">
        <f t="shared" si="5"/>
        <v>0</v>
      </c>
      <c r="I61" s="166">
        <f t="shared" si="6"/>
        <v>0</v>
      </c>
      <c r="J61" s="164">
        <f t="shared" si="9"/>
        <v>0</v>
      </c>
    </row>
    <row r="62" spans="2:10" ht="13.5" thickBot="1">
      <c r="B62" s="42">
        <f>Q_class_deposited!B51</f>
        <v>1994</v>
      </c>
      <c r="C62" s="45">
        <f>Q_class_deposited!G51</f>
        <v>0</v>
      </c>
      <c r="D62" s="161">
        <f t="shared" si="7"/>
        <v>1</v>
      </c>
      <c r="E62" s="68">
        <f t="shared" si="8"/>
        <v>0</v>
      </c>
      <c r="F62" s="37">
        <f t="shared" si="2"/>
        <v>0</v>
      </c>
      <c r="G62" s="37">
        <f t="shared" si="4"/>
        <v>0</v>
      </c>
      <c r="H62" s="37">
        <f t="shared" si="5"/>
        <v>0</v>
      </c>
      <c r="I62" s="166">
        <f t="shared" si="6"/>
        <v>0</v>
      </c>
      <c r="J62" s="164">
        <f t="shared" si="9"/>
        <v>0</v>
      </c>
    </row>
    <row r="63" spans="2:10" ht="13.5" thickBot="1">
      <c r="B63" s="42">
        <f>Q_class_deposited!B52</f>
        <v>1995</v>
      </c>
      <c r="C63" s="45">
        <f>Q_class_deposited!G52</f>
        <v>0</v>
      </c>
      <c r="D63" s="161">
        <f t="shared" si="7"/>
        <v>1</v>
      </c>
      <c r="E63" s="68">
        <f t="shared" si="8"/>
        <v>0</v>
      </c>
      <c r="F63" s="37">
        <f t="shared" si="2"/>
        <v>0</v>
      </c>
      <c r="G63" s="37">
        <f t="shared" si="4"/>
        <v>0</v>
      </c>
      <c r="H63" s="37">
        <f t="shared" si="5"/>
        <v>0</v>
      </c>
      <c r="I63" s="166">
        <f t="shared" si="6"/>
        <v>0</v>
      </c>
      <c r="J63" s="164">
        <f t="shared" si="9"/>
        <v>0</v>
      </c>
    </row>
    <row r="64" spans="2:10" ht="13.5" thickBot="1">
      <c r="B64" s="42">
        <f>Q_class_deposited!B53</f>
        <v>1996</v>
      </c>
      <c r="C64" s="45">
        <f>Q_class_deposited!G53</f>
        <v>0</v>
      </c>
      <c r="D64" s="161">
        <f t="shared" si="7"/>
        <v>1</v>
      </c>
      <c r="E64" s="68">
        <f t="shared" si="8"/>
        <v>0</v>
      </c>
      <c r="F64" s="37">
        <f t="shared" si="2"/>
        <v>0</v>
      </c>
      <c r="G64" s="37">
        <f t="shared" si="4"/>
        <v>0</v>
      </c>
      <c r="H64" s="37">
        <f t="shared" si="5"/>
        <v>0</v>
      </c>
      <c r="I64" s="166">
        <f t="shared" si="6"/>
        <v>0</v>
      </c>
      <c r="J64" s="164">
        <f t="shared" si="9"/>
        <v>0</v>
      </c>
    </row>
    <row r="65" spans="2:10" ht="13.5" thickBot="1">
      <c r="B65" s="42">
        <f>Q_class_deposited!B54</f>
        <v>1997</v>
      </c>
      <c r="C65" s="45">
        <f>Q_class_deposited!G54</f>
        <v>0</v>
      </c>
      <c r="D65" s="161">
        <f t="shared" si="7"/>
        <v>1</v>
      </c>
      <c r="E65" s="68">
        <f t="shared" si="8"/>
        <v>0</v>
      </c>
      <c r="F65" s="37">
        <f t="shared" si="2"/>
        <v>0</v>
      </c>
      <c r="G65" s="37">
        <f t="shared" si="4"/>
        <v>0</v>
      </c>
      <c r="H65" s="37">
        <f t="shared" si="5"/>
        <v>0</v>
      </c>
      <c r="I65" s="166">
        <f t="shared" si="6"/>
        <v>0</v>
      </c>
      <c r="J65" s="164">
        <f t="shared" si="9"/>
        <v>0</v>
      </c>
    </row>
    <row r="66" spans="2:10" ht="13.5" thickBot="1">
      <c r="B66" s="42">
        <f>Q_class_deposited!B55</f>
        <v>1998</v>
      </c>
      <c r="C66" s="45">
        <f>Q_class_deposited!G55</f>
        <v>0</v>
      </c>
      <c r="D66" s="161">
        <f t="shared" si="7"/>
        <v>1</v>
      </c>
      <c r="E66" s="68">
        <f t="shared" si="8"/>
        <v>0</v>
      </c>
      <c r="F66" s="37">
        <f t="shared" si="2"/>
        <v>0</v>
      </c>
      <c r="G66" s="37">
        <f t="shared" si="4"/>
        <v>0</v>
      </c>
      <c r="H66" s="37">
        <f t="shared" si="5"/>
        <v>0</v>
      </c>
      <c r="I66" s="166">
        <f t="shared" si="6"/>
        <v>0</v>
      </c>
      <c r="J66" s="164">
        <f t="shared" si="9"/>
        <v>0</v>
      </c>
    </row>
    <row r="67" spans="2:10" ht="13.5" thickBot="1">
      <c r="B67" s="42">
        <f>Q_class_deposited!B56</f>
        <v>1999</v>
      </c>
      <c r="C67" s="45">
        <f>Q_class_deposited!G56</f>
        <v>0</v>
      </c>
      <c r="D67" s="161">
        <f t="shared" si="7"/>
        <v>1</v>
      </c>
      <c r="E67" s="68">
        <f t="shared" si="8"/>
        <v>0</v>
      </c>
      <c r="F67" s="37">
        <f t="shared" si="2"/>
        <v>0</v>
      </c>
      <c r="G67" s="37">
        <f t="shared" si="4"/>
        <v>0</v>
      </c>
      <c r="H67" s="37">
        <f t="shared" si="5"/>
        <v>0</v>
      </c>
      <c r="I67" s="166">
        <f t="shared" si="6"/>
        <v>0</v>
      </c>
      <c r="J67" s="164">
        <f t="shared" si="9"/>
        <v>0</v>
      </c>
    </row>
    <row r="68" spans="2:10" ht="13.5" thickBot="1">
      <c r="B68" s="42">
        <f>Q_class_deposited!B57</f>
        <v>2000</v>
      </c>
      <c r="C68" s="45">
        <f>Q_class_deposited!G57</f>
        <v>0</v>
      </c>
      <c r="D68" s="161">
        <f t="shared" si="7"/>
        <v>1</v>
      </c>
      <c r="E68" s="68">
        <f t="shared" si="8"/>
        <v>0</v>
      </c>
      <c r="F68" s="37">
        <f t="shared" si="2"/>
        <v>0</v>
      </c>
      <c r="G68" s="37">
        <f t="shared" si="4"/>
        <v>0</v>
      </c>
      <c r="H68" s="37">
        <f t="shared" si="5"/>
        <v>0</v>
      </c>
      <c r="I68" s="166">
        <f t="shared" si="6"/>
        <v>0</v>
      </c>
      <c r="J68" s="164">
        <f t="shared" si="9"/>
        <v>0</v>
      </c>
    </row>
    <row r="69" spans="2:10" ht="13.5" thickBot="1">
      <c r="B69" s="42">
        <f>Q_class_deposited!B58</f>
        <v>2001</v>
      </c>
      <c r="C69" s="45">
        <f>Q_class_deposited!G58</f>
        <v>0</v>
      </c>
      <c r="D69" s="161">
        <f t="shared" si="7"/>
        <v>1</v>
      </c>
      <c r="E69" s="68">
        <f t="shared" si="8"/>
        <v>0</v>
      </c>
      <c r="F69" s="37">
        <f t="shared" si="2"/>
        <v>0</v>
      </c>
      <c r="G69" s="37">
        <f t="shared" si="4"/>
        <v>0</v>
      </c>
      <c r="H69" s="37">
        <f t="shared" si="5"/>
        <v>0</v>
      </c>
      <c r="I69" s="166">
        <f t="shared" si="6"/>
        <v>0</v>
      </c>
      <c r="J69" s="164">
        <f t="shared" si="9"/>
        <v>0</v>
      </c>
    </row>
    <row r="70" spans="2:10" ht="13.5" thickBot="1">
      <c r="B70" s="42">
        <f>Q_class_deposited!B59</f>
        <v>2002</v>
      </c>
      <c r="C70" s="45">
        <f>Q_class_deposited!G59</f>
        <v>0</v>
      </c>
      <c r="D70" s="161">
        <f t="shared" si="7"/>
        <v>1</v>
      </c>
      <c r="E70" s="68">
        <f t="shared" si="8"/>
        <v>0</v>
      </c>
      <c r="F70" s="37">
        <f t="shared" si="2"/>
        <v>0</v>
      </c>
      <c r="G70" s="37">
        <f t="shared" si="4"/>
        <v>0</v>
      </c>
      <c r="H70" s="37">
        <f t="shared" si="5"/>
        <v>0</v>
      </c>
      <c r="I70" s="166">
        <f t="shared" si="6"/>
        <v>0</v>
      </c>
      <c r="J70" s="164">
        <f t="shared" si="9"/>
        <v>0</v>
      </c>
    </row>
    <row r="71" spans="2:10" ht="13.5" thickBot="1">
      <c r="B71" s="42">
        <f>Q_class_deposited!B60</f>
        <v>2003</v>
      </c>
      <c r="C71" s="45">
        <f>Q_class_deposited!G60</f>
        <v>0</v>
      </c>
      <c r="D71" s="161">
        <f t="shared" si="7"/>
        <v>1</v>
      </c>
      <c r="E71" s="68">
        <f t="shared" si="8"/>
        <v>0</v>
      </c>
      <c r="F71" s="37">
        <f t="shared" si="2"/>
        <v>0</v>
      </c>
      <c r="G71" s="37">
        <f t="shared" si="4"/>
        <v>0</v>
      </c>
      <c r="H71" s="37">
        <f t="shared" si="5"/>
        <v>0</v>
      </c>
      <c r="I71" s="166">
        <f t="shared" si="6"/>
        <v>0</v>
      </c>
      <c r="J71" s="164">
        <f t="shared" si="9"/>
        <v>0</v>
      </c>
    </row>
    <row r="72" spans="2:10" ht="13.5" thickBot="1">
      <c r="B72" s="42">
        <f>Q_class_deposited!B61</f>
        <v>2004</v>
      </c>
      <c r="C72" s="45">
        <f>Q_class_deposited!G61</f>
        <v>0</v>
      </c>
      <c r="D72" s="161">
        <f t="shared" si="7"/>
        <v>1</v>
      </c>
      <c r="E72" s="68">
        <f t="shared" si="8"/>
        <v>0</v>
      </c>
      <c r="F72" s="37">
        <f t="shared" si="2"/>
        <v>0</v>
      </c>
      <c r="G72" s="37">
        <f t="shared" si="4"/>
        <v>0</v>
      </c>
      <c r="H72" s="37">
        <f t="shared" si="5"/>
        <v>0</v>
      </c>
      <c r="I72" s="166">
        <f t="shared" si="6"/>
        <v>0</v>
      </c>
      <c r="J72" s="164">
        <f t="shared" si="9"/>
        <v>0</v>
      </c>
    </row>
    <row r="73" spans="2:10" ht="13.5" thickBot="1">
      <c r="B73" s="42">
        <f>Q_class_deposited!B62</f>
        <v>2005</v>
      </c>
      <c r="C73" s="45">
        <f>Q_class_deposited!G62</f>
        <v>0</v>
      </c>
      <c r="D73" s="161">
        <f t="shared" si="7"/>
        <v>1</v>
      </c>
      <c r="E73" s="68">
        <f t="shared" si="8"/>
        <v>0</v>
      </c>
      <c r="F73" s="37">
        <f t="shared" si="2"/>
        <v>0</v>
      </c>
      <c r="G73" s="37">
        <f t="shared" si="4"/>
        <v>0</v>
      </c>
      <c r="H73" s="37">
        <f t="shared" si="5"/>
        <v>0</v>
      </c>
      <c r="I73" s="166">
        <f t="shared" si="6"/>
        <v>0</v>
      </c>
      <c r="J73" s="164">
        <f t="shared" si="9"/>
        <v>0</v>
      </c>
    </row>
    <row r="74" spans="2:10" ht="13.5" thickBot="1">
      <c r="B74" s="42">
        <f>Q_class_deposited!B63</f>
        <v>2006</v>
      </c>
      <c r="C74" s="45">
        <f>Q_class_deposited!G63</f>
        <v>0</v>
      </c>
      <c r="D74" s="161">
        <f t="shared" si="7"/>
        <v>1</v>
      </c>
      <c r="E74" s="68">
        <f t="shared" si="8"/>
        <v>0</v>
      </c>
      <c r="F74" s="37">
        <f t="shared" si="2"/>
        <v>0</v>
      </c>
      <c r="G74" s="37">
        <f t="shared" si="4"/>
        <v>0</v>
      </c>
      <c r="H74" s="37">
        <f t="shared" si="5"/>
        <v>0</v>
      </c>
      <c r="I74" s="166">
        <f t="shared" si="6"/>
        <v>0</v>
      </c>
      <c r="J74" s="164">
        <f t="shared" si="9"/>
        <v>0</v>
      </c>
    </row>
    <row r="75" spans="2:10" ht="13.5" thickBot="1">
      <c r="B75" s="42">
        <f>Q_class_deposited!B64</f>
        <v>2007</v>
      </c>
      <c r="C75" s="45">
        <f>Q_class_deposited!G64</f>
        <v>0</v>
      </c>
      <c r="D75" s="161">
        <f t="shared" si="7"/>
        <v>1</v>
      </c>
      <c r="E75" s="68">
        <f t="shared" si="8"/>
        <v>0</v>
      </c>
      <c r="F75" s="37">
        <f t="shared" si="2"/>
        <v>0</v>
      </c>
      <c r="G75" s="37">
        <f t="shared" si="4"/>
        <v>0</v>
      </c>
      <c r="H75" s="37">
        <f t="shared" si="5"/>
        <v>0</v>
      </c>
      <c r="I75" s="166">
        <f t="shared" si="6"/>
        <v>0</v>
      </c>
      <c r="J75" s="164">
        <f t="shared" si="9"/>
        <v>0</v>
      </c>
    </row>
    <row r="76" spans="2:10" ht="13.5" thickBot="1">
      <c r="B76" s="42">
        <f>Q_class_deposited!B65</f>
        <v>2008</v>
      </c>
      <c r="C76" s="45">
        <f>Q_class_deposited!G65</f>
        <v>0</v>
      </c>
      <c r="D76" s="161">
        <f t="shared" si="7"/>
        <v>1</v>
      </c>
      <c r="E76" s="68">
        <f t="shared" si="8"/>
        <v>0</v>
      </c>
      <c r="F76" s="37">
        <f t="shared" si="2"/>
        <v>0</v>
      </c>
      <c r="G76" s="37">
        <f t="shared" si="4"/>
        <v>0</v>
      </c>
      <c r="H76" s="37">
        <f t="shared" si="5"/>
        <v>0</v>
      </c>
      <c r="I76" s="166">
        <f t="shared" si="6"/>
        <v>0</v>
      </c>
      <c r="J76" s="164">
        <f t="shared" si="9"/>
        <v>0</v>
      </c>
    </row>
    <row r="77" spans="2:10" ht="13.5" thickBot="1">
      <c r="B77" s="42">
        <f>Q_class_deposited!B66</f>
        <v>2009</v>
      </c>
      <c r="C77" s="45">
        <f>Q_class_deposited!G66</f>
        <v>0</v>
      </c>
      <c r="D77" s="161">
        <f t="shared" si="7"/>
        <v>1</v>
      </c>
      <c r="E77" s="68">
        <f t="shared" si="8"/>
        <v>0</v>
      </c>
      <c r="F77" s="37">
        <f t="shared" si="2"/>
        <v>0</v>
      </c>
      <c r="G77" s="37">
        <f t="shared" si="4"/>
        <v>0</v>
      </c>
      <c r="H77" s="37">
        <f t="shared" si="5"/>
        <v>0</v>
      </c>
      <c r="I77" s="166">
        <f t="shared" si="6"/>
        <v>0</v>
      </c>
      <c r="J77" s="164">
        <f t="shared" si="9"/>
        <v>0</v>
      </c>
    </row>
    <row r="78" spans="2:10" ht="13.5" thickBot="1">
      <c r="B78" s="42">
        <f>Q_class_deposited!B67</f>
        <v>2010</v>
      </c>
      <c r="C78" s="45">
        <f>Q_class_deposited!G67</f>
        <v>0</v>
      </c>
      <c r="D78" s="161">
        <f t="shared" si="7"/>
        <v>1</v>
      </c>
      <c r="E78" s="68">
        <f t="shared" si="8"/>
        <v>0</v>
      </c>
      <c r="F78" s="37">
        <f t="shared" si="2"/>
        <v>0</v>
      </c>
      <c r="G78" s="37">
        <f t="shared" si="4"/>
        <v>0</v>
      </c>
      <c r="H78" s="37">
        <f t="shared" si="5"/>
        <v>0</v>
      </c>
      <c r="I78" s="166">
        <f t="shared" si="6"/>
        <v>0</v>
      </c>
      <c r="J78" s="164">
        <f t="shared" si="9"/>
        <v>0</v>
      </c>
    </row>
    <row r="79" spans="2:10" ht="13.5" thickBot="1">
      <c r="B79" s="42">
        <f>Q_class_deposited!B68</f>
        <v>2011</v>
      </c>
      <c r="C79" s="45">
        <f>Q_class_deposited!G68</f>
        <v>0</v>
      </c>
      <c r="D79" s="161">
        <f t="shared" si="7"/>
        <v>1</v>
      </c>
      <c r="E79" s="68">
        <f t="shared" si="8"/>
        <v>0</v>
      </c>
      <c r="F79" s="37">
        <f t="shared" si="2"/>
        <v>0</v>
      </c>
      <c r="G79" s="37">
        <f t="shared" si="4"/>
        <v>0</v>
      </c>
      <c r="H79" s="37">
        <f t="shared" si="5"/>
        <v>0</v>
      </c>
      <c r="I79" s="166">
        <f t="shared" si="6"/>
        <v>0</v>
      </c>
      <c r="J79" s="164">
        <f t="shared" si="9"/>
        <v>0</v>
      </c>
    </row>
    <row r="80" spans="2:10" ht="13.5" thickBot="1">
      <c r="B80" s="42">
        <f>Q_class_deposited!B69</f>
        <v>2012</v>
      </c>
      <c r="C80" s="45">
        <f>Q_class_deposited!G69</f>
        <v>0</v>
      </c>
      <c r="D80" s="161">
        <f t="shared" si="7"/>
        <v>1</v>
      </c>
      <c r="E80" s="68">
        <f t="shared" si="8"/>
        <v>0</v>
      </c>
      <c r="F80" s="37">
        <f t="shared" si="2"/>
        <v>0</v>
      </c>
      <c r="G80" s="37">
        <f t="shared" si="4"/>
        <v>0</v>
      </c>
      <c r="H80" s="37">
        <f t="shared" si="5"/>
        <v>0</v>
      </c>
      <c r="I80" s="166">
        <f t="shared" si="6"/>
        <v>0</v>
      </c>
      <c r="J80" s="164">
        <f t="shared" si="9"/>
        <v>0</v>
      </c>
    </row>
    <row r="81" spans="2:10" ht="13.5" thickBot="1">
      <c r="B81" s="42">
        <f>Q_class_deposited!B70</f>
        <v>2013</v>
      </c>
      <c r="C81" s="45">
        <f>Q_class_deposited!G70</f>
        <v>0</v>
      </c>
      <c r="D81" s="161">
        <f t="shared" si="7"/>
        <v>1</v>
      </c>
      <c r="E81" s="68">
        <f t="shared" si="8"/>
        <v>0</v>
      </c>
      <c r="F81" s="37">
        <f t="shared" si="2"/>
        <v>0</v>
      </c>
      <c r="G81" s="37">
        <f t="shared" si="4"/>
        <v>0</v>
      </c>
      <c r="H81" s="37">
        <f t="shared" si="5"/>
        <v>0</v>
      </c>
      <c r="I81" s="166">
        <f t="shared" si="6"/>
        <v>0</v>
      </c>
      <c r="J81" s="164">
        <f t="shared" si="9"/>
        <v>0</v>
      </c>
    </row>
    <row r="82" spans="2:10" ht="13.5" thickBot="1">
      <c r="B82" s="42">
        <f>Q_class_deposited!B71</f>
        <v>2014</v>
      </c>
      <c r="C82" s="45">
        <f>Q_class_deposited!G71</f>
        <v>0</v>
      </c>
      <c r="D82" s="161">
        <f t="shared" ref="D82:D98" si="10">MCF</f>
        <v>1</v>
      </c>
      <c r="E82" s="68">
        <f t="shared" ref="E82:E98" si="11">C82*DOCtextiles*DOCf_textiles*D82</f>
        <v>0</v>
      </c>
      <c r="F82" s="37">
        <f t="shared" ref="F82:F98" si="12">E82*$I$11</f>
        <v>0</v>
      </c>
      <c r="G82" s="37">
        <f t="shared" si="4"/>
        <v>0</v>
      </c>
      <c r="H82" s="37">
        <f t="shared" si="5"/>
        <v>0</v>
      </c>
      <c r="I82" s="166">
        <f t="shared" si="6"/>
        <v>0</v>
      </c>
      <c r="J82" s="164">
        <f t="shared" ref="J82:J98" si="13">I82*MethaneFraction*MassRatio</f>
        <v>0</v>
      </c>
    </row>
    <row r="83" spans="2:10" ht="13.5" thickBot="1">
      <c r="B83" s="42">
        <f>Q_class_deposited!B72</f>
        <v>2015</v>
      </c>
      <c r="C83" s="45">
        <f>Q_class_deposited!G72</f>
        <v>0</v>
      </c>
      <c r="D83" s="161">
        <f t="shared" si="10"/>
        <v>1</v>
      </c>
      <c r="E83" s="68">
        <f t="shared" si="11"/>
        <v>0</v>
      </c>
      <c r="F83" s="37">
        <f t="shared" si="12"/>
        <v>0</v>
      </c>
      <c r="G83" s="37">
        <f t="shared" ref="G83:G98" si="14">E83*(1-$I$11)</f>
        <v>0</v>
      </c>
      <c r="H83" s="37">
        <f t="shared" ref="H83:H98" si="15">F83+H82*$I$9</f>
        <v>0</v>
      </c>
      <c r="I83" s="166">
        <f t="shared" ref="I83:I98" si="16">H82*(1-$I$9)+G83</f>
        <v>0</v>
      </c>
      <c r="J83" s="164">
        <f t="shared" si="13"/>
        <v>0</v>
      </c>
    </row>
    <row r="84" spans="2:10" ht="13.5" thickBot="1">
      <c r="B84" s="42">
        <f>Q_class_deposited!B73</f>
        <v>2016</v>
      </c>
      <c r="C84" s="45">
        <f>Q_class_deposited!G73</f>
        <v>0</v>
      </c>
      <c r="D84" s="161">
        <f t="shared" si="10"/>
        <v>1</v>
      </c>
      <c r="E84" s="68">
        <f t="shared" si="11"/>
        <v>0</v>
      </c>
      <c r="F84" s="37">
        <f t="shared" si="12"/>
        <v>0</v>
      </c>
      <c r="G84" s="37">
        <f t="shared" si="14"/>
        <v>0</v>
      </c>
      <c r="H84" s="37">
        <f t="shared" si="15"/>
        <v>0</v>
      </c>
      <c r="I84" s="166">
        <f t="shared" si="16"/>
        <v>0</v>
      </c>
      <c r="J84" s="164">
        <f t="shared" si="13"/>
        <v>0</v>
      </c>
    </row>
    <row r="85" spans="2:10" ht="13.5" thickBot="1">
      <c r="B85" s="42">
        <f>Q_class_deposited!B74</f>
        <v>2017</v>
      </c>
      <c r="C85" s="45">
        <f>Q_class_deposited!G74</f>
        <v>0</v>
      </c>
      <c r="D85" s="161">
        <f t="shared" si="10"/>
        <v>1</v>
      </c>
      <c r="E85" s="68">
        <f t="shared" si="11"/>
        <v>0</v>
      </c>
      <c r="F85" s="37">
        <f t="shared" si="12"/>
        <v>0</v>
      </c>
      <c r="G85" s="37">
        <f t="shared" si="14"/>
        <v>0</v>
      </c>
      <c r="H85" s="37">
        <f t="shared" si="15"/>
        <v>0</v>
      </c>
      <c r="I85" s="166">
        <f t="shared" si="16"/>
        <v>0</v>
      </c>
      <c r="J85" s="164">
        <f t="shared" si="13"/>
        <v>0</v>
      </c>
    </row>
    <row r="86" spans="2:10" ht="13.5" thickBot="1">
      <c r="B86" s="42">
        <f>Q_class_deposited!B75</f>
        <v>2018</v>
      </c>
      <c r="C86" s="45">
        <f>Q_class_deposited!G75</f>
        <v>0</v>
      </c>
      <c r="D86" s="161">
        <f t="shared" si="10"/>
        <v>1</v>
      </c>
      <c r="E86" s="68">
        <f t="shared" si="11"/>
        <v>0</v>
      </c>
      <c r="F86" s="37">
        <f t="shared" si="12"/>
        <v>0</v>
      </c>
      <c r="G86" s="37">
        <f t="shared" si="14"/>
        <v>0</v>
      </c>
      <c r="H86" s="37">
        <f t="shared" si="15"/>
        <v>0</v>
      </c>
      <c r="I86" s="166">
        <f t="shared" si="16"/>
        <v>0</v>
      </c>
      <c r="J86" s="164">
        <f t="shared" si="13"/>
        <v>0</v>
      </c>
    </row>
    <row r="87" spans="2:10" ht="13.5" thickBot="1">
      <c r="B87" s="42">
        <f>Q_class_deposited!B76</f>
        <v>2019</v>
      </c>
      <c r="C87" s="45">
        <f>Q_class_deposited!G76</f>
        <v>0</v>
      </c>
      <c r="D87" s="161">
        <f t="shared" si="10"/>
        <v>1</v>
      </c>
      <c r="E87" s="68">
        <f t="shared" si="11"/>
        <v>0</v>
      </c>
      <c r="F87" s="37">
        <f t="shared" si="12"/>
        <v>0</v>
      </c>
      <c r="G87" s="37">
        <f t="shared" si="14"/>
        <v>0</v>
      </c>
      <c r="H87" s="37">
        <f t="shared" si="15"/>
        <v>0</v>
      </c>
      <c r="I87" s="166">
        <f t="shared" si="16"/>
        <v>0</v>
      </c>
      <c r="J87" s="164">
        <f t="shared" si="13"/>
        <v>0</v>
      </c>
    </row>
    <row r="88" spans="2:10" ht="13.5" thickBot="1">
      <c r="B88" s="42">
        <f>Q_class_deposited!B77</f>
        <v>2020</v>
      </c>
      <c r="C88" s="45">
        <f>Q_class_deposited!G77</f>
        <v>0</v>
      </c>
      <c r="D88" s="161">
        <f t="shared" si="10"/>
        <v>1</v>
      </c>
      <c r="E88" s="68">
        <f t="shared" si="11"/>
        <v>0</v>
      </c>
      <c r="F88" s="37">
        <f t="shared" si="12"/>
        <v>0</v>
      </c>
      <c r="G88" s="37">
        <f t="shared" si="14"/>
        <v>0</v>
      </c>
      <c r="H88" s="37">
        <f t="shared" si="15"/>
        <v>0</v>
      </c>
      <c r="I88" s="166">
        <f t="shared" si="16"/>
        <v>0</v>
      </c>
      <c r="J88" s="164">
        <f t="shared" si="13"/>
        <v>0</v>
      </c>
    </row>
    <row r="89" spans="2:10" ht="13.5" thickBot="1">
      <c r="B89" s="42">
        <f>Q_class_deposited!B78</f>
        <v>2021</v>
      </c>
      <c r="C89" s="45">
        <f>Q_class_deposited!G78</f>
        <v>0</v>
      </c>
      <c r="D89" s="161">
        <f t="shared" si="10"/>
        <v>1</v>
      </c>
      <c r="E89" s="68">
        <f t="shared" si="11"/>
        <v>0</v>
      </c>
      <c r="F89" s="37">
        <f t="shared" si="12"/>
        <v>0</v>
      </c>
      <c r="G89" s="37">
        <f t="shared" si="14"/>
        <v>0</v>
      </c>
      <c r="H89" s="37">
        <f t="shared" si="15"/>
        <v>0</v>
      </c>
      <c r="I89" s="166">
        <f t="shared" si="16"/>
        <v>0</v>
      </c>
      <c r="J89" s="164">
        <f t="shared" si="13"/>
        <v>0</v>
      </c>
    </row>
    <row r="90" spans="2:10" ht="13.5" thickBot="1">
      <c r="B90" s="42">
        <f>Q_class_deposited!B79</f>
        <v>2022</v>
      </c>
      <c r="C90" s="45">
        <f>Q_class_deposited!G79</f>
        <v>0</v>
      </c>
      <c r="D90" s="161">
        <f t="shared" si="10"/>
        <v>1</v>
      </c>
      <c r="E90" s="68">
        <f t="shared" si="11"/>
        <v>0</v>
      </c>
      <c r="F90" s="37">
        <f t="shared" si="12"/>
        <v>0</v>
      </c>
      <c r="G90" s="37">
        <f t="shared" si="14"/>
        <v>0</v>
      </c>
      <c r="H90" s="37">
        <f t="shared" si="15"/>
        <v>0</v>
      </c>
      <c r="I90" s="166">
        <f t="shared" si="16"/>
        <v>0</v>
      </c>
      <c r="J90" s="164">
        <f t="shared" si="13"/>
        <v>0</v>
      </c>
    </row>
    <row r="91" spans="2:10" ht="13.5" thickBot="1">
      <c r="B91" s="42">
        <f>Q_class_deposited!B80</f>
        <v>2023</v>
      </c>
      <c r="C91" s="45">
        <f>Q_class_deposited!G80</f>
        <v>0</v>
      </c>
      <c r="D91" s="161">
        <f t="shared" si="10"/>
        <v>1</v>
      </c>
      <c r="E91" s="68">
        <f t="shared" si="11"/>
        <v>0</v>
      </c>
      <c r="F91" s="37">
        <f t="shared" si="12"/>
        <v>0</v>
      </c>
      <c r="G91" s="37">
        <f t="shared" si="14"/>
        <v>0</v>
      </c>
      <c r="H91" s="37">
        <f t="shared" si="15"/>
        <v>0</v>
      </c>
      <c r="I91" s="166">
        <f t="shared" si="16"/>
        <v>0</v>
      </c>
      <c r="J91" s="164">
        <f t="shared" si="13"/>
        <v>0</v>
      </c>
    </row>
    <row r="92" spans="2:10" ht="13.5" thickBot="1">
      <c r="B92" s="42">
        <f>Q_class_deposited!B81</f>
        <v>2024</v>
      </c>
      <c r="C92" s="45">
        <f>Q_class_deposited!G81</f>
        <v>0</v>
      </c>
      <c r="D92" s="161">
        <f t="shared" si="10"/>
        <v>1</v>
      </c>
      <c r="E92" s="68">
        <f t="shared" si="11"/>
        <v>0</v>
      </c>
      <c r="F92" s="37">
        <f t="shared" si="12"/>
        <v>0</v>
      </c>
      <c r="G92" s="37">
        <f t="shared" si="14"/>
        <v>0</v>
      </c>
      <c r="H92" s="37">
        <f t="shared" si="15"/>
        <v>0</v>
      </c>
      <c r="I92" s="166">
        <f t="shared" si="16"/>
        <v>0</v>
      </c>
      <c r="J92" s="164">
        <f t="shared" si="13"/>
        <v>0</v>
      </c>
    </row>
    <row r="93" spans="2:10" ht="13.5" thickBot="1">
      <c r="B93" s="42">
        <f>Q_class_deposited!B82</f>
        <v>2025</v>
      </c>
      <c r="C93" s="45">
        <f>Q_class_deposited!G82</f>
        <v>0</v>
      </c>
      <c r="D93" s="161">
        <f t="shared" si="10"/>
        <v>1</v>
      </c>
      <c r="E93" s="68">
        <f t="shared" si="11"/>
        <v>0</v>
      </c>
      <c r="F93" s="37">
        <f t="shared" si="12"/>
        <v>0</v>
      </c>
      <c r="G93" s="37">
        <f t="shared" si="14"/>
        <v>0</v>
      </c>
      <c r="H93" s="37">
        <f t="shared" si="15"/>
        <v>0</v>
      </c>
      <c r="I93" s="166">
        <f t="shared" si="16"/>
        <v>0</v>
      </c>
      <c r="J93" s="164">
        <f t="shared" si="13"/>
        <v>0</v>
      </c>
    </row>
    <row r="94" spans="2:10" ht="13.5" thickBot="1">
      <c r="B94" s="42">
        <f>Q_class_deposited!B83</f>
        <v>2026</v>
      </c>
      <c r="C94" s="45">
        <f>Q_class_deposited!G83</f>
        <v>0</v>
      </c>
      <c r="D94" s="161">
        <f t="shared" si="10"/>
        <v>1</v>
      </c>
      <c r="E94" s="68">
        <f t="shared" si="11"/>
        <v>0</v>
      </c>
      <c r="F94" s="37">
        <f t="shared" si="12"/>
        <v>0</v>
      </c>
      <c r="G94" s="37">
        <f t="shared" si="14"/>
        <v>0</v>
      </c>
      <c r="H94" s="37">
        <f t="shared" si="15"/>
        <v>0</v>
      </c>
      <c r="I94" s="166">
        <f t="shared" si="16"/>
        <v>0</v>
      </c>
      <c r="J94" s="164">
        <f t="shared" si="13"/>
        <v>0</v>
      </c>
    </row>
    <row r="95" spans="2:10" ht="13.5" thickBot="1">
      <c r="B95" s="42">
        <f>Q_class_deposited!B84</f>
        <v>2027</v>
      </c>
      <c r="C95" s="45">
        <f>Q_class_deposited!G84</f>
        <v>0</v>
      </c>
      <c r="D95" s="161">
        <f t="shared" si="10"/>
        <v>1</v>
      </c>
      <c r="E95" s="68">
        <f t="shared" si="11"/>
        <v>0</v>
      </c>
      <c r="F95" s="37">
        <f t="shared" si="12"/>
        <v>0</v>
      </c>
      <c r="G95" s="37">
        <f t="shared" si="14"/>
        <v>0</v>
      </c>
      <c r="H95" s="37">
        <f t="shared" si="15"/>
        <v>0</v>
      </c>
      <c r="I95" s="166">
        <f t="shared" si="16"/>
        <v>0</v>
      </c>
      <c r="J95" s="164">
        <f t="shared" si="13"/>
        <v>0</v>
      </c>
    </row>
    <row r="96" spans="2:10" ht="13.5" thickBot="1">
      <c r="B96" s="42">
        <f>Q_class_deposited!B85</f>
        <v>2028</v>
      </c>
      <c r="C96" s="45">
        <f>Q_class_deposited!G85</f>
        <v>0</v>
      </c>
      <c r="D96" s="161">
        <f t="shared" si="10"/>
        <v>1</v>
      </c>
      <c r="E96" s="68">
        <f t="shared" si="11"/>
        <v>0</v>
      </c>
      <c r="F96" s="37">
        <f t="shared" si="12"/>
        <v>0</v>
      </c>
      <c r="G96" s="37">
        <f t="shared" si="14"/>
        <v>0</v>
      </c>
      <c r="H96" s="37">
        <f t="shared" si="15"/>
        <v>0</v>
      </c>
      <c r="I96" s="166">
        <f t="shared" si="16"/>
        <v>0</v>
      </c>
      <c r="J96" s="164">
        <f t="shared" si="13"/>
        <v>0</v>
      </c>
    </row>
    <row r="97" spans="2:10" ht="13.5" thickBot="1">
      <c r="B97" s="42">
        <f>Q_class_deposited!B86</f>
        <v>2029</v>
      </c>
      <c r="C97" s="45">
        <f>Q_class_deposited!G86</f>
        <v>0</v>
      </c>
      <c r="D97" s="161">
        <f t="shared" si="10"/>
        <v>1</v>
      </c>
      <c r="E97" s="68">
        <f t="shared" si="11"/>
        <v>0</v>
      </c>
      <c r="F97" s="37">
        <f t="shared" si="12"/>
        <v>0</v>
      </c>
      <c r="G97" s="37">
        <f t="shared" si="14"/>
        <v>0</v>
      </c>
      <c r="H97" s="37">
        <f t="shared" si="15"/>
        <v>0</v>
      </c>
      <c r="I97" s="166">
        <f t="shared" si="16"/>
        <v>0</v>
      </c>
      <c r="J97" s="164">
        <f t="shared" si="13"/>
        <v>0</v>
      </c>
    </row>
    <row r="98" spans="2:10" ht="13.5" thickBot="1">
      <c r="B98" s="43">
        <f>Q_class_deposited!B87</f>
        <v>2030</v>
      </c>
      <c r="C98" s="46">
        <f>Q_class_deposited!G87</f>
        <v>0</v>
      </c>
      <c r="D98" s="161">
        <f t="shared" si="10"/>
        <v>1</v>
      </c>
      <c r="E98" s="68">
        <f t="shared" si="11"/>
        <v>0</v>
      </c>
      <c r="F98" s="38">
        <f t="shared" si="12"/>
        <v>0</v>
      </c>
      <c r="G98" s="38">
        <f t="shared" si="14"/>
        <v>0</v>
      </c>
      <c r="H98" s="38">
        <f t="shared" si="15"/>
        <v>0</v>
      </c>
      <c r="I98" s="163">
        <f t="shared" si="16"/>
        <v>0</v>
      </c>
      <c r="J98" s="164">
        <f t="shared" si="13"/>
        <v>0</v>
      </c>
    </row>
  </sheetData>
  <sheetProtection algorithmName="SHA-512" hashValue="8EMbMMQawRyqIKk/U0v+Ab4wwaMYHqfV9pTpaKjrY1f9phSPOzavrYj/W3IMZrhYx/RAjx8G3clVGq8KBYUZyw==" saltValue="vlFoasR3Y49Ft2BXw6pD7g==" spinCount="100000" sheet="1" objects="1" scenarios="1"/>
  <phoneticPr fontId="12" type="noConversion"/>
  <pageMargins left="0.75" right="0.75" top="1" bottom="1" header="0.5" footer="0.5"/>
  <headerFooter alignWithMargins="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2:L98"/>
  <sheetViews>
    <sheetView showGridLines="0" workbookViewId="0"/>
  </sheetViews>
  <sheetFormatPr defaultColWidth="11.42578125" defaultRowHeight="12.75"/>
  <cols>
    <col min="1" max="1" width="3.42578125" style="4" customWidth="1"/>
    <col min="2" max="2" width="5.42578125" style="4" customWidth="1"/>
    <col min="3" max="3" width="9" style="4" customWidth="1"/>
    <col min="4" max="4" width="7.42578125" style="83" customWidth="1"/>
    <col min="5" max="5" width="14" style="4" customWidth="1"/>
    <col min="6" max="6" width="10.5703125" style="4" customWidth="1"/>
    <col min="7" max="7" width="14.7109375" style="4" customWidth="1"/>
    <col min="8" max="8" width="14.42578125" style="4" customWidth="1"/>
    <col min="9" max="9" width="11.5703125" style="4" customWidth="1"/>
    <col min="10" max="10" width="10.42578125" style="4" customWidth="1"/>
    <col min="11" max="16384" width="11.42578125" style="4"/>
  </cols>
  <sheetData>
    <row r="2" spans="1:10" ht="15.75">
      <c r="B2" s="23" t="s">
        <v>103</v>
      </c>
      <c r="C2" s="85"/>
      <c r="D2" s="86"/>
      <c r="E2" s="87"/>
      <c r="F2" s="87"/>
      <c r="G2" s="87"/>
      <c r="H2" s="87"/>
      <c r="I2" s="87"/>
      <c r="J2" s="87"/>
    </row>
    <row r="3" spans="1:10" ht="16.5" thickBot="1">
      <c r="B3" s="3"/>
      <c r="C3" s="88"/>
      <c r="D3" s="89"/>
      <c r="E3" s="90"/>
      <c r="F3" s="90"/>
      <c r="G3" s="90"/>
      <c r="H3" s="90"/>
      <c r="I3" s="90"/>
      <c r="J3" s="90"/>
    </row>
    <row r="4" spans="1:10" ht="26.25" thickBot="1">
      <c r="B4" s="91"/>
      <c r="C4" s="92"/>
      <c r="D4" s="93"/>
      <c r="E4" s="77"/>
      <c r="F4" s="77"/>
      <c r="G4" s="77"/>
      <c r="H4" s="77"/>
      <c r="I4" s="59" t="s">
        <v>72</v>
      </c>
      <c r="J4" s="77"/>
    </row>
    <row r="5" spans="1:10">
      <c r="B5" s="91"/>
      <c r="C5" s="92"/>
      <c r="D5" s="52" t="s">
        <v>31</v>
      </c>
      <c r="E5" s="53"/>
      <c r="F5" s="53"/>
      <c r="G5" s="57"/>
      <c r="H5" s="64" t="s">
        <v>31</v>
      </c>
      <c r="I5" s="107">
        <f>DOCnappies</f>
        <v>0.24</v>
      </c>
      <c r="J5" s="77"/>
    </row>
    <row r="6" spans="1:10" ht="13.5" thickBot="1">
      <c r="B6" s="91"/>
      <c r="C6" s="92"/>
      <c r="D6" s="100" t="s">
        <v>33</v>
      </c>
      <c r="E6" s="101"/>
      <c r="F6" s="101"/>
      <c r="G6" s="102"/>
      <c r="H6" s="103" t="s">
        <v>33</v>
      </c>
      <c r="I6" s="154">
        <f>DOCf_nappies</f>
        <v>0.5</v>
      </c>
      <c r="J6" s="77"/>
    </row>
    <row r="7" spans="1:10">
      <c r="D7" s="52" t="s">
        <v>73</v>
      </c>
      <c r="E7" s="53"/>
      <c r="F7" s="53"/>
      <c r="G7" s="57"/>
      <c r="H7" s="64" t="s">
        <v>32</v>
      </c>
      <c r="I7" s="58">
        <f>k_nappies</f>
        <v>0.1</v>
      </c>
      <c r="J7" s="24"/>
    </row>
    <row r="8" spans="1:10" ht="15.75">
      <c r="D8" s="96" t="s">
        <v>74</v>
      </c>
      <c r="E8" s="97"/>
      <c r="F8" s="97"/>
      <c r="G8" s="98"/>
      <c r="H8" s="99" t="s">
        <v>75</v>
      </c>
      <c r="I8" s="104">
        <f>LN(2)/$I$7</f>
        <v>6.9314718055994522</v>
      </c>
      <c r="J8" s="24"/>
    </row>
    <row r="9" spans="1:10">
      <c r="D9" s="54" t="s">
        <v>76</v>
      </c>
      <c r="E9" s="55"/>
      <c r="F9" s="55"/>
      <c r="G9" s="56"/>
      <c r="H9" s="65" t="s">
        <v>77</v>
      </c>
      <c r="I9" s="25">
        <f>EXP(-$I$7)</f>
        <v>0.90483741803595952</v>
      </c>
      <c r="J9" s="24"/>
    </row>
    <row r="10" spans="1:10">
      <c r="D10" s="54" t="s">
        <v>78</v>
      </c>
      <c r="E10" s="55"/>
      <c r="F10" s="55"/>
      <c r="G10" s="56"/>
      <c r="H10" s="65" t="s">
        <v>79</v>
      </c>
      <c r="I10" s="25">
        <f>ProcessStartMonth</f>
        <v>13</v>
      </c>
      <c r="J10" s="24"/>
    </row>
    <row r="11" spans="1:10" ht="13.5" thickBot="1">
      <c r="D11" s="78" t="s">
        <v>80</v>
      </c>
      <c r="E11" s="79"/>
      <c r="F11" s="79"/>
      <c r="G11" s="80"/>
      <c r="H11" s="81" t="s">
        <v>81</v>
      </c>
      <c r="I11" s="82">
        <f>EXP(-$I$7*((13-I10)/12))</f>
        <v>1</v>
      </c>
      <c r="J11" s="24"/>
    </row>
    <row r="12" spans="1:10" ht="13.5" thickBot="1">
      <c r="C12" s="26"/>
      <c r="D12" s="60" t="s">
        <v>82</v>
      </c>
      <c r="E12" s="61"/>
      <c r="F12" s="61"/>
      <c r="G12" s="62"/>
      <c r="H12" s="66" t="s">
        <v>67</v>
      </c>
      <c r="I12" s="63">
        <f>MethaneFraction</f>
        <v>0.5</v>
      </c>
      <c r="J12" s="24"/>
    </row>
    <row r="13" spans="1:10" ht="13.5" thickBot="1">
      <c r="E13" s="24"/>
      <c r="F13" s="24"/>
      <c r="G13" s="24"/>
      <c r="H13" s="24"/>
      <c r="I13" s="24"/>
      <c r="J13" s="24"/>
    </row>
    <row r="14" spans="1:10" ht="63.75">
      <c r="B14" s="27" t="s">
        <v>50</v>
      </c>
      <c r="C14" s="28" t="s">
        <v>83</v>
      </c>
      <c r="D14" s="29" t="s">
        <v>41</v>
      </c>
      <c r="E14" s="30" t="s">
        <v>84</v>
      </c>
      <c r="F14" s="30" t="s">
        <v>85</v>
      </c>
      <c r="G14" s="30" t="s">
        <v>86</v>
      </c>
      <c r="H14" s="30" t="s">
        <v>87</v>
      </c>
      <c r="I14" s="30" t="s">
        <v>88</v>
      </c>
      <c r="J14" s="95" t="s">
        <v>89</v>
      </c>
    </row>
    <row r="15" spans="1:10" ht="22.5">
      <c r="A15" s="94"/>
      <c r="B15" s="47"/>
      <c r="C15" s="48" t="s">
        <v>90</v>
      </c>
      <c r="D15" s="49" t="s">
        <v>41</v>
      </c>
      <c r="E15" s="50" t="s">
        <v>99</v>
      </c>
      <c r="F15" s="50" t="s">
        <v>92</v>
      </c>
      <c r="G15" s="50" t="s">
        <v>93</v>
      </c>
      <c r="H15" s="50" t="s">
        <v>94</v>
      </c>
      <c r="I15" s="50" t="s">
        <v>95</v>
      </c>
      <c r="J15" s="51" t="s">
        <v>96</v>
      </c>
    </row>
    <row r="16" spans="1:10" ht="13.5" thickBot="1">
      <c r="B16" s="6"/>
      <c r="C16" s="7" t="s">
        <v>56</v>
      </c>
      <c r="D16" s="31" t="s">
        <v>97</v>
      </c>
      <c r="E16" s="7" t="s">
        <v>56</v>
      </c>
      <c r="F16" s="7" t="s">
        <v>56</v>
      </c>
      <c r="G16" s="7" t="s">
        <v>56</v>
      </c>
      <c r="H16" s="7" t="s">
        <v>56</v>
      </c>
      <c r="I16" s="7" t="s">
        <v>56</v>
      </c>
      <c r="J16" s="7" t="s">
        <v>56</v>
      </c>
    </row>
    <row r="17" spans="2:12" ht="13.5" thickBot="1">
      <c r="B17" s="8"/>
      <c r="C17" s="32"/>
      <c r="D17" s="33"/>
      <c r="E17" s="69"/>
      <c r="F17" s="34"/>
      <c r="G17" s="34"/>
      <c r="H17" s="34"/>
      <c r="I17" s="34"/>
      <c r="J17" s="35"/>
    </row>
    <row r="18" spans="2:12" ht="13.5" thickBot="1">
      <c r="B18" s="41">
        <f>Q_class_deposited!B7</f>
        <v>1950</v>
      </c>
      <c r="C18" s="44">
        <f>Q_class_deposited!H7</f>
        <v>0</v>
      </c>
      <c r="D18" s="161">
        <f t="shared" ref="D18:D49" si="0">MCF</f>
        <v>1</v>
      </c>
      <c r="E18" s="68">
        <f t="shared" ref="E18:E49" si="1">C18*DOCnappies*DOCf_nappies*D18</f>
        <v>0</v>
      </c>
      <c r="F18" s="36">
        <f t="shared" ref="F18:F81" si="2">E18*$I$11</f>
        <v>0</v>
      </c>
      <c r="G18" s="36">
        <f>E18*(1-$I$11)</f>
        <v>0</v>
      </c>
      <c r="H18" s="36">
        <f>F18+H17*$I$9</f>
        <v>0</v>
      </c>
      <c r="I18" s="165">
        <f>H17*(1-$I$9)+G18</f>
        <v>0</v>
      </c>
      <c r="J18" s="164">
        <f t="shared" ref="J18:J49" si="3">I18*MethaneFraction*MassRatio</f>
        <v>0</v>
      </c>
    </row>
    <row r="19" spans="2:12" ht="13.5" thickBot="1">
      <c r="B19" s="42">
        <f>Q_class_deposited!B8</f>
        <v>1951</v>
      </c>
      <c r="C19" s="45">
        <f>Q_class_deposited!H8</f>
        <v>0</v>
      </c>
      <c r="D19" s="161">
        <f t="shared" si="0"/>
        <v>1</v>
      </c>
      <c r="E19" s="68">
        <f t="shared" si="1"/>
        <v>0</v>
      </c>
      <c r="F19" s="37">
        <f t="shared" si="2"/>
        <v>0</v>
      </c>
      <c r="G19" s="37">
        <f t="shared" ref="G19:G82" si="4">E19*(1-$I$11)</f>
        <v>0</v>
      </c>
      <c r="H19" s="37">
        <f t="shared" ref="H19:H82" si="5">F19+H18*$I$9</f>
        <v>0</v>
      </c>
      <c r="I19" s="166">
        <f t="shared" ref="I19:I82" si="6">H18*(1-$I$9)+G19</f>
        <v>0</v>
      </c>
      <c r="J19" s="164">
        <f t="shared" si="3"/>
        <v>0</v>
      </c>
    </row>
    <row r="20" spans="2:12" ht="13.5" thickBot="1">
      <c r="B20" s="42">
        <f>Q_class_deposited!B9</f>
        <v>1952</v>
      </c>
      <c r="C20" s="45">
        <f>Q_class_deposited!H9</f>
        <v>0</v>
      </c>
      <c r="D20" s="161">
        <f t="shared" si="0"/>
        <v>1</v>
      </c>
      <c r="E20" s="68">
        <f t="shared" si="1"/>
        <v>0</v>
      </c>
      <c r="F20" s="37">
        <f t="shared" si="2"/>
        <v>0</v>
      </c>
      <c r="G20" s="37">
        <f t="shared" si="4"/>
        <v>0</v>
      </c>
      <c r="H20" s="37">
        <f t="shared" si="5"/>
        <v>0</v>
      </c>
      <c r="I20" s="166">
        <f t="shared" si="6"/>
        <v>0</v>
      </c>
      <c r="J20" s="164">
        <f t="shared" si="3"/>
        <v>0</v>
      </c>
    </row>
    <row r="21" spans="2:12" ht="13.5" thickBot="1">
      <c r="B21" s="42">
        <f>Q_class_deposited!B10</f>
        <v>1953</v>
      </c>
      <c r="C21" s="45">
        <f>Q_class_deposited!H10</f>
        <v>0</v>
      </c>
      <c r="D21" s="161">
        <f t="shared" si="0"/>
        <v>1</v>
      </c>
      <c r="E21" s="68">
        <f t="shared" si="1"/>
        <v>0</v>
      </c>
      <c r="F21" s="37">
        <f t="shared" si="2"/>
        <v>0</v>
      </c>
      <c r="G21" s="37">
        <f t="shared" si="4"/>
        <v>0</v>
      </c>
      <c r="H21" s="37">
        <f t="shared" si="5"/>
        <v>0</v>
      </c>
      <c r="I21" s="166">
        <f t="shared" si="6"/>
        <v>0</v>
      </c>
      <c r="J21" s="164">
        <f t="shared" si="3"/>
        <v>0</v>
      </c>
    </row>
    <row r="22" spans="2:12" ht="13.5" thickBot="1">
      <c r="B22" s="42">
        <f>Q_class_deposited!B11</f>
        <v>1954</v>
      </c>
      <c r="C22" s="45">
        <f>Q_class_deposited!H11</f>
        <v>0</v>
      </c>
      <c r="D22" s="161">
        <f t="shared" si="0"/>
        <v>1</v>
      </c>
      <c r="E22" s="68">
        <f t="shared" si="1"/>
        <v>0</v>
      </c>
      <c r="F22" s="37">
        <f t="shared" si="2"/>
        <v>0</v>
      </c>
      <c r="G22" s="37">
        <f t="shared" si="4"/>
        <v>0</v>
      </c>
      <c r="H22" s="37">
        <f t="shared" si="5"/>
        <v>0</v>
      </c>
      <c r="I22" s="166">
        <f t="shared" si="6"/>
        <v>0</v>
      </c>
      <c r="J22" s="164">
        <f t="shared" si="3"/>
        <v>0</v>
      </c>
    </row>
    <row r="23" spans="2:12" ht="13.5" thickBot="1">
      <c r="B23" s="42">
        <f>Q_class_deposited!B12</f>
        <v>1955</v>
      </c>
      <c r="C23" s="45">
        <f>Q_class_deposited!H12</f>
        <v>0</v>
      </c>
      <c r="D23" s="161">
        <f t="shared" si="0"/>
        <v>1</v>
      </c>
      <c r="E23" s="68">
        <f t="shared" si="1"/>
        <v>0</v>
      </c>
      <c r="F23" s="37">
        <f t="shared" si="2"/>
        <v>0</v>
      </c>
      <c r="G23" s="37">
        <f t="shared" si="4"/>
        <v>0</v>
      </c>
      <c r="H23" s="37">
        <f t="shared" si="5"/>
        <v>0</v>
      </c>
      <c r="I23" s="166">
        <f t="shared" si="6"/>
        <v>0</v>
      </c>
      <c r="J23" s="164">
        <f t="shared" si="3"/>
        <v>0</v>
      </c>
      <c r="L23"/>
    </row>
    <row r="24" spans="2:12" ht="13.5" thickBot="1">
      <c r="B24" s="42">
        <f>Q_class_deposited!B13</f>
        <v>1956</v>
      </c>
      <c r="C24" s="45">
        <f>Q_class_deposited!H13</f>
        <v>0</v>
      </c>
      <c r="D24" s="161">
        <f t="shared" si="0"/>
        <v>1</v>
      </c>
      <c r="E24" s="68">
        <f t="shared" si="1"/>
        <v>0</v>
      </c>
      <c r="F24" s="37">
        <f t="shared" si="2"/>
        <v>0</v>
      </c>
      <c r="G24" s="37">
        <f t="shared" si="4"/>
        <v>0</v>
      </c>
      <c r="H24" s="37">
        <f t="shared" si="5"/>
        <v>0</v>
      </c>
      <c r="I24" s="166">
        <f t="shared" si="6"/>
        <v>0</v>
      </c>
      <c r="J24" s="164">
        <f t="shared" si="3"/>
        <v>0</v>
      </c>
    </row>
    <row r="25" spans="2:12" ht="13.5" thickBot="1">
      <c r="B25" s="42">
        <f>Q_class_deposited!B14</f>
        <v>1957</v>
      </c>
      <c r="C25" s="45">
        <f>Q_class_deposited!H14</f>
        <v>0</v>
      </c>
      <c r="D25" s="161">
        <f t="shared" si="0"/>
        <v>1</v>
      </c>
      <c r="E25" s="68">
        <f t="shared" si="1"/>
        <v>0</v>
      </c>
      <c r="F25" s="37">
        <f t="shared" si="2"/>
        <v>0</v>
      </c>
      <c r="G25" s="37">
        <f t="shared" si="4"/>
        <v>0</v>
      </c>
      <c r="H25" s="37">
        <f t="shared" si="5"/>
        <v>0</v>
      </c>
      <c r="I25" s="166">
        <f t="shared" si="6"/>
        <v>0</v>
      </c>
      <c r="J25" s="164">
        <f t="shared" si="3"/>
        <v>0</v>
      </c>
    </row>
    <row r="26" spans="2:12" ht="13.5" thickBot="1">
      <c r="B26" s="42">
        <f>Q_class_deposited!B15</f>
        <v>1958</v>
      </c>
      <c r="C26" s="45">
        <f>Q_class_deposited!H15</f>
        <v>0</v>
      </c>
      <c r="D26" s="161">
        <f t="shared" si="0"/>
        <v>1</v>
      </c>
      <c r="E26" s="68">
        <f t="shared" si="1"/>
        <v>0</v>
      </c>
      <c r="F26" s="37">
        <f t="shared" si="2"/>
        <v>0</v>
      </c>
      <c r="G26" s="37">
        <f t="shared" si="4"/>
        <v>0</v>
      </c>
      <c r="H26" s="37">
        <f t="shared" si="5"/>
        <v>0</v>
      </c>
      <c r="I26" s="166">
        <f t="shared" si="6"/>
        <v>0</v>
      </c>
      <c r="J26" s="164">
        <f t="shared" si="3"/>
        <v>0</v>
      </c>
    </row>
    <row r="27" spans="2:12" ht="13.5" thickBot="1">
      <c r="B27" s="42">
        <f>Q_class_deposited!B16</f>
        <v>1959</v>
      </c>
      <c r="C27" s="45">
        <f>Q_class_deposited!H16</f>
        <v>0</v>
      </c>
      <c r="D27" s="161">
        <f t="shared" si="0"/>
        <v>1</v>
      </c>
      <c r="E27" s="68">
        <f t="shared" si="1"/>
        <v>0</v>
      </c>
      <c r="F27" s="37">
        <f t="shared" si="2"/>
        <v>0</v>
      </c>
      <c r="G27" s="37">
        <f t="shared" si="4"/>
        <v>0</v>
      </c>
      <c r="H27" s="37">
        <f t="shared" si="5"/>
        <v>0</v>
      </c>
      <c r="I27" s="166">
        <f t="shared" si="6"/>
        <v>0</v>
      </c>
      <c r="J27" s="164">
        <f t="shared" si="3"/>
        <v>0</v>
      </c>
    </row>
    <row r="28" spans="2:12" ht="13.5" thickBot="1">
      <c r="B28" s="42">
        <f>Q_class_deposited!B17</f>
        <v>1960</v>
      </c>
      <c r="C28" s="45">
        <f>Q_class_deposited!H17</f>
        <v>0</v>
      </c>
      <c r="D28" s="161">
        <f t="shared" si="0"/>
        <v>1</v>
      </c>
      <c r="E28" s="68">
        <f t="shared" si="1"/>
        <v>0</v>
      </c>
      <c r="F28" s="37">
        <f t="shared" si="2"/>
        <v>0</v>
      </c>
      <c r="G28" s="37">
        <f t="shared" si="4"/>
        <v>0</v>
      </c>
      <c r="H28" s="37">
        <f t="shared" si="5"/>
        <v>0</v>
      </c>
      <c r="I28" s="166">
        <f t="shared" si="6"/>
        <v>0</v>
      </c>
      <c r="J28" s="164">
        <f t="shared" si="3"/>
        <v>0</v>
      </c>
    </row>
    <row r="29" spans="2:12" ht="13.5" thickBot="1">
      <c r="B29" s="42">
        <f>Q_class_deposited!B18</f>
        <v>1961</v>
      </c>
      <c r="C29" s="45">
        <f>Q_class_deposited!H18</f>
        <v>0</v>
      </c>
      <c r="D29" s="161">
        <f t="shared" si="0"/>
        <v>1</v>
      </c>
      <c r="E29" s="68">
        <f t="shared" si="1"/>
        <v>0</v>
      </c>
      <c r="F29" s="37">
        <f t="shared" si="2"/>
        <v>0</v>
      </c>
      <c r="G29" s="37">
        <f t="shared" si="4"/>
        <v>0</v>
      </c>
      <c r="H29" s="37">
        <f t="shared" si="5"/>
        <v>0</v>
      </c>
      <c r="I29" s="166">
        <f t="shared" si="6"/>
        <v>0</v>
      </c>
      <c r="J29" s="164">
        <f t="shared" si="3"/>
        <v>0</v>
      </c>
    </row>
    <row r="30" spans="2:12" ht="13.5" thickBot="1">
      <c r="B30" s="42">
        <f>Q_class_deposited!B19</f>
        <v>1962</v>
      </c>
      <c r="C30" s="45">
        <f>Q_class_deposited!H19</f>
        <v>0</v>
      </c>
      <c r="D30" s="161">
        <f t="shared" si="0"/>
        <v>1</v>
      </c>
      <c r="E30" s="68">
        <f t="shared" si="1"/>
        <v>0</v>
      </c>
      <c r="F30" s="37">
        <f t="shared" si="2"/>
        <v>0</v>
      </c>
      <c r="G30" s="37">
        <f t="shared" si="4"/>
        <v>0</v>
      </c>
      <c r="H30" s="37">
        <f t="shared" si="5"/>
        <v>0</v>
      </c>
      <c r="I30" s="166">
        <f t="shared" si="6"/>
        <v>0</v>
      </c>
      <c r="J30" s="164">
        <f t="shared" si="3"/>
        <v>0</v>
      </c>
    </row>
    <row r="31" spans="2:12" ht="13.5" thickBot="1">
      <c r="B31" s="42">
        <f>Q_class_deposited!B20</f>
        <v>1963</v>
      </c>
      <c r="C31" s="45">
        <f>Q_class_deposited!H20</f>
        <v>0</v>
      </c>
      <c r="D31" s="161">
        <f t="shared" si="0"/>
        <v>1</v>
      </c>
      <c r="E31" s="68">
        <f t="shared" si="1"/>
        <v>0</v>
      </c>
      <c r="F31" s="37">
        <f t="shared" si="2"/>
        <v>0</v>
      </c>
      <c r="G31" s="37">
        <f t="shared" si="4"/>
        <v>0</v>
      </c>
      <c r="H31" s="37">
        <f t="shared" si="5"/>
        <v>0</v>
      </c>
      <c r="I31" s="166">
        <f t="shared" si="6"/>
        <v>0</v>
      </c>
      <c r="J31" s="164">
        <f t="shared" si="3"/>
        <v>0</v>
      </c>
    </row>
    <row r="32" spans="2:12" ht="13.5" thickBot="1">
      <c r="B32" s="42">
        <f>Q_class_deposited!B21</f>
        <v>1964</v>
      </c>
      <c r="C32" s="45">
        <f>Q_class_deposited!H21</f>
        <v>0</v>
      </c>
      <c r="D32" s="161">
        <f t="shared" si="0"/>
        <v>1</v>
      </c>
      <c r="E32" s="68">
        <f t="shared" si="1"/>
        <v>0</v>
      </c>
      <c r="F32" s="37">
        <f t="shared" si="2"/>
        <v>0</v>
      </c>
      <c r="G32" s="37">
        <f t="shared" si="4"/>
        <v>0</v>
      </c>
      <c r="H32" s="37">
        <f t="shared" si="5"/>
        <v>0</v>
      </c>
      <c r="I32" s="166">
        <f t="shared" si="6"/>
        <v>0</v>
      </c>
      <c r="J32" s="164">
        <f t="shared" si="3"/>
        <v>0</v>
      </c>
    </row>
    <row r="33" spans="2:10" ht="13.5" thickBot="1">
      <c r="B33" s="42">
        <f>Q_class_deposited!B22</f>
        <v>1965</v>
      </c>
      <c r="C33" s="45">
        <f>Q_class_deposited!H22</f>
        <v>0</v>
      </c>
      <c r="D33" s="161">
        <f t="shared" si="0"/>
        <v>1</v>
      </c>
      <c r="E33" s="68">
        <f t="shared" si="1"/>
        <v>0</v>
      </c>
      <c r="F33" s="37">
        <f t="shared" si="2"/>
        <v>0</v>
      </c>
      <c r="G33" s="37">
        <f t="shared" si="4"/>
        <v>0</v>
      </c>
      <c r="H33" s="37">
        <f t="shared" si="5"/>
        <v>0</v>
      </c>
      <c r="I33" s="166">
        <f t="shared" si="6"/>
        <v>0</v>
      </c>
      <c r="J33" s="164">
        <f t="shared" si="3"/>
        <v>0</v>
      </c>
    </row>
    <row r="34" spans="2:10" ht="13.5" thickBot="1">
      <c r="B34" s="42">
        <f>Q_class_deposited!B23</f>
        <v>1966</v>
      </c>
      <c r="C34" s="45">
        <f>Q_class_deposited!H23</f>
        <v>0</v>
      </c>
      <c r="D34" s="161">
        <f t="shared" si="0"/>
        <v>1</v>
      </c>
      <c r="E34" s="68">
        <f t="shared" si="1"/>
        <v>0</v>
      </c>
      <c r="F34" s="37">
        <f t="shared" si="2"/>
        <v>0</v>
      </c>
      <c r="G34" s="37">
        <f t="shared" si="4"/>
        <v>0</v>
      </c>
      <c r="H34" s="37">
        <f t="shared" si="5"/>
        <v>0</v>
      </c>
      <c r="I34" s="166">
        <f t="shared" si="6"/>
        <v>0</v>
      </c>
      <c r="J34" s="164">
        <f t="shared" si="3"/>
        <v>0</v>
      </c>
    </row>
    <row r="35" spans="2:10" ht="13.5" thickBot="1">
      <c r="B35" s="42">
        <f>Q_class_deposited!B24</f>
        <v>1967</v>
      </c>
      <c r="C35" s="45">
        <f>Q_class_deposited!H24</f>
        <v>0</v>
      </c>
      <c r="D35" s="161">
        <f t="shared" si="0"/>
        <v>1</v>
      </c>
      <c r="E35" s="68">
        <f t="shared" si="1"/>
        <v>0</v>
      </c>
      <c r="F35" s="37">
        <f t="shared" si="2"/>
        <v>0</v>
      </c>
      <c r="G35" s="37">
        <f t="shared" si="4"/>
        <v>0</v>
      </c>
      <c r="H35" s="37">
        <f t="shared" si="5"/>
        <v>0</v>
      </c>
      <c r="I35" s="166">
        <f t="shared" si="6"/>
        <v>0</v>
      </c>
      <c r="J35" s="164">
        <f t="shared" si="3"/>
        <v>0</v>
      </c>
    </row>
    <row r="36" spans="2:10" ht="13.5" thickBot="1">
      <c r="B36" s="42">
        <f>Q_class_deposited!B25</f>
        <v>1968</v>
      </c>
      <c r="C36" s="45">
        <f>Q_class_deposited!H25</f>
        <v>0</v>
      </c>
      <c r="D36" s="161">
        <f t="shared" si="0"/>
        <v>1</v>
      </c>
      <c r="E36" s="68">
        <f t="shared" si="1"/>
        <v>0</v>
      </c>
      <c r="F36" s="37">
        <f t="shared" si="2"/>
        <v>0</v>
      </c>
      <c r="G36" s="37">
        <f t="shared" si="4"/>
        <v>0</v>
      </c>
      <c r="H36" s="37">
        <f t="shared" si="5"/>
        <v>0</v>
      </c>
      <c r="I36" s="166">
        <f t="shared" si="6"/>
        <v>0</v>
      </c>
      <c r="J36" s="164">
        <f t="shared" si="3"/>
        <v>0</v>
      </c>
    </row>
    <row r="37" spans="2:10" ht="13.5" thickBot="1">
      <c r="B37" s="42">
        <f>Q_class_deposited!B26</f>
        <v>1969</v>
      </c>
      <c r="C37" s="45">
        <f>Q_class_deposited!H26</f>
        <v>0</v>
      </c>
      <c r="D37" s="161">
        <f t="shared" si="0"/>
        <v>1</v>
      </c>
      <c r="E37" s="68">
        <f t="shared" si="1"/>
        <v>0</v>
      </c>
      <c r="F37" s="37">
        <f t="shared" si="2"/>
        <v>0</v>
      </c>
      <c r="G37" s="37">
        <f t="shared" si="4"/>
        <v>0</v>
      </c>
      <c r="H37" s="37">
        <f t="shared" si="5"/>
        <v>0</v>
      </c>
      <c r="I37" s="166">
        <f t="shared" si="6"/>
        <v>0</v>
      </c>
      <c r="J37" s="164">
        <f t="shared" si="3"/>
        <v>0</v>
      </c>
    </row>
    <row r="38" spans="2:10" ht="13.5" thickBot="1">
      <c r="B38" s="42">
        <f>Q_class_deposited!B27</f>
        <v>1970</v>
      </c>
      <c r="C38" s="45">
        <f>Q_class_deposited!H27</f>
        <v>0</v>
      </c>
      <c r="D38" s="161">
        <f t="shared" si="0"/>
        <v>1</v>
      </c>
      <c r="E38" s="68">
        <f t="shared" si="1"/>
        <v>0</v>
      </c>
      <c r="F38" s="37">
        <f t="shared" si="2"/>
        <v>0</v>
      </c>
      <c r="G38" s="37">
        <f t="shared" si="4"/>
        <v>0</v>
      </c>
      <c r="H38" s="37">
        <f t="shared" si="5"/>
        <v>0</v>
      </c>
      <c r="I38" s="166">
        <f t="shared" si="6"/>
        <v>0</v>
      </c>
      <c r="J38" s="164">
        <f t="shared" si="3"/>
        <v>0</v>
      </c>
    </row>
    <row r="39" spans="2:10" ht="13.5" thickBot="1">
      <c r="B39" s="42">
        <f>Q_class_deposited!B28</f>
        <v>1971</v>
      </c>
      <c r="C39" s="45">
        <f>Q_class_deposited!H28</f>
        <v>0</v>
      </c>
      <c r="D39" s="161">
        <f t="shared" si="0"/>
        <v>1</v>
      </c>
      <c r="E39" s="68">
        <f t="shared" si="1"/>
        <v>0</v>
      </c>
      <c r="F39" s="37">
        <f t="shared" si="2"/>
        <v>0</v>
      </c>
      <c r="G39" s="37">
        <f t="shared" si="4"/>
        <v>0</v>
      </c>
      <c r="H39" s="37">
        <f t="shared" si="5"/>
        <v>0</v>
      </c>
      <c r="I39" s="166">
        <f t="shared" si="6"/>
        <v>0</v>
      </c>
      <c r="J39" s="164">
        <f t="shared" si="3"/>
        <v>0</v>
      </c>
    </row>
    <row r="40" spans="2:10" ht="13.5" thickBot="1">
      <c r="B40" s="42">
        <f>Q_class_deposited!B29</f>
        <v>1972</v>
      </c>
      <c r="C40" s="45">
        <f>Q_class_deposited!H29</f>
        <v>0</v>
      </c>
      <c r="D40" s="161">
        <f t="shared" si="0"/>
        <v>1</v>
      </c>
      <c r="E40" s="68">
        <f t="shared" si="1"/>
        <v>0</v>
      </c>
      <c r="F40" s="37">
        <f t="shared" si="2"/>
        <v>0</v>
      </c>
      <c r="G40" s="37">
        <f t="shared" si="4"/>
        <v>0</v>
      </c>
      <c r="H40" s="37">
        <f t="shared" si="5"/>
        <v>0</v>
      </c>
      <c r="I40" s="166">
        <f t="shared" si="6"/>
        <v>0</v>
      </c>
      <c r="J40" s="164">
        <f t="shared" si="3"/>
        <v>0</v>
      </c>
    </row>
    <row r="41" spans="2:10" ht="13.5" thickBot="1">
      <c r="B41" s="42">
        <f>Q_class_deposited!B30</f>
        <v>1973</v>
      </c>
      <c r="C41" s="45">
        <f>Q_class_deposited!H30</f>
        <v>0</v>
      </c>
      <c r="D41" s="161">
        <f t="shared" si="0"/>
        <v>1</v>
      </c>
      <c r="E41" s="68">
        <f t="shared" si="1"/>
        <v>0</v>
      </c>
      <c r="F41" s="37">
        <f t="shared" si="2"/>
        <v>0</v>
      </c>
      <c r="G41" s="37">
        <f t="shared" si="4"/>
        <v>0</v>
      </c>
      <c r="H41" s="37">
        <f t="shared" si="5"/>
        <v>0</v>
      </c>
      <c r="I41" s="166">
        <f t="shared" si="6"/>
        <v>0</v>
      </c>
      <c r="J41" s="164">
        <f t="shared" si="3"/>
        <v>0</v>
      </c>
    </row>
    <row r="42" spans="2:10" ht="13.5" thickBot="1">
      <c r="B42" s="42">
        <f>Q_class_deposited!B31</f>
        <v>1974</v>
      </c>
      <c r="C42" s="45">
        <f>Q_class_deposited!H31</f>
        <v>0</v>
      </c>
      <c r="D42" s="161">
        <f t="shared" si="0"/>
        <v>1</v>
      </c>
      <c r="E42" s="68">
        <f t="shared" si="1"/>
        <v>0</v>
      </c>
      <c r="F42" s="37">
        <f t="shared" si="2"/>
        <v>0</v>
      </c>
      <c r="G42" s="37">
        <f t="shared" si="4"/>
        <v>0</v>
      </c>
      <c r="H42" s="37">
        <f t="shared" si="5"/>
        <v>0</v>
      </c>
      <c r="I42" s="166">
        <f t="shared" si="6"/>
        <v>0</v>
      </c>
      <c r="J42" s="164">
        <f t="shared" si="3"/>
        <v>0</v>
      </c>
    </row>
    <row r="43" spans="2:10" ht="13.5" thickBot="1">
      <c r="B43" s="42">
        <f>Q_class_deposited!B32</f>
        <v>1975</v>
      </c>
      <c r="C43" s="45">
        <f>Q_class_deposited!H32</f>
        <v>0</v>
      </c>
      <c r="D43" s="161">
        <f t="shared" si="0"/>
        <v>1</v>
      </c>
      <c r="E43" s="68">
        <f t="shared" si="1"/>
        <v>0</v>
      </c>
      <c r="F43" s="37">
        <f t="shared" si="2"/>
        <v>0</v>
      </c>
      <c r="G43" s="37">
        <f t="shared" si="4"/>
        <v>0</v>
      </c>
      <c r="H43" s="37">
        <f t="shared" si="5"/>
        <v>0</v>
      </c>
      <c r="I43" s="166">
        <f t="shared" si="6"/>
        <v>0</v>
      </c>
      <c r="J43" s="164">
        <f t="shared" si="3"/>
        <v>0</v>
      </c>
    </row>
    <row r="44" spans="2:10" ht="13.5" thickBot="1">
      <c r="B44" s="42">
        <f>Q_class_deposited!B33</f>
        <v>1976</v>
      </c>
      <c r="C44" s="45">
        <f>Q_class_deposited!H33</f>
        <v>0</v>
      </c>
      <c r="D44" s="161">
        <f t="shared" si="0"/>
        <v>1</v>
      </c>
      <c r="E44" s="68">
        <f t="shared" si="1"/>
        <v>0</v>
      </c>
      <c r="F44" s="37">
        <f t="shared" si="2"/>
        <v>0</v>
      </c>
      <c r="G44" s="37">
        <f t="shared" si="4"/>
        <v>0</v>
      </c>
      <c r="H44" s="37">
        <f t="shared" si="5"/>
        <v>0</v>
      </c>
      <c r="I44" s="166">
        <f t="shared" si="6"/>
        <v>0</v>
      </c>
      <c r="J44" s="164">
        <f t="shared" si="3"/>
        <v>0</v>
      </c>
    </row>
    <row r="45" spans="2:10" ht="13.5" thickBot="1">
      <c r="B45" s="42">
        <f>Q_class_deposited!B34</f>
        <v>1977</v>
      </c>
      <c r="C45" s="45">
        <f>Q_class_deposited!H34</f>
        <v>0</v>
      </c>
      <c r="D45" s="161">
        <f t="shared" si="0"/>
        <v>1</v>
      </c>
      <c r="E45" s="68">
        <f t="shared" si="1"/>
        <v>0</v>
      </c>
      <c r="F45" s="37">
        <f t="shared" si="2"/>
        <v>0</v>
      </c>
      <c r="G45" s="37">
        <f t="shared" si="4"/>
        <v>0</v>
      </c>
      <c r="H45" s="37">
        <f t="shared" si="5"/>
        <v>0</v>
      </c>
      <c r="I45" s="166">
        <f t="shared" si="6"/>
        <v>0</v>
      </c>
      <c r="J45" s="164">
        <f t="shared" si="3"/>
        <v>0</v>
      </c>
    </row>
    <row r="46" spans="2:10" ht="13.5" thickBot="1">
      <c r="B46" s="42">
        <f>Q_class_deposited!B35</f>
        <v>1978</v>
      </c>
      <c r="C46" s="45">
        <f>Q_class_deposited!H35</f>
        <v>0</v>
      </c>
      <c r="D46" s="161">
        <f t="shared" si="0"/>
        <v>1</v>
      </c>
      <c r="E46" s="68">
        <f t="shared" si="1"/>
        <v>0</v>
      </c>
      <c r="F46" s="37">
        <f t="shared" si="2"/>
        <v>0</v>
      </c>
      <c r="G46" s="37">
        <f t="shared" si="4"/>
        <v>0</v>
      </c>
      <c r="H46" s="37">
        <f t="shared" si="5"/>
        <v>0</v>
      </c>
      <c r="I46" s="166">
        <f t="shared" si="6"/>
        <v>0</v>
      </c>
      <c r="J46" s="164">
        <f t="shared" si="3"/>
        <v>0</v>
      </c>
    </row>
    <row r="47" spans="2:10" ht="13.5" thickBot="1">
      <c r="B47" s="42">
        <f>Q_class_deposited!B36</f>
        <v>1979</v>
      </c>
      <c r="C47" s="45">
        <f>Q_class_deposited!H36</f>
        <v>0</v>
      </c>
      <c r="D47" s="161">
        <f t="shared" si="0"/>
        <v>1</v>
      </c>
      <c r="E47" s="68">
        <f t="shared" si="1"/>
        <v>0</v>
      </c>
      <c r="F47" s="37">
        <f t="shared" si="2"/>
        <v>0</v>
      </c>
      <c r="G47" s="37">
        <f t="shared" si="4"/>
        <v>0</v>
      </c>
      <c r="H47" s="37">
        <f t="shared" si="5"/>
        <v>0</v>
      </c>
      <c r="I47" s="166">
        <f t="shared" si="6"/>
        <v>0</v>
      </c>
      <c r="J47" s="164">
        <f t="shared" si="3"/>
        <v>0</v>
      </c>
    </row>
    <row r="48" spans="2:10" ht="13.5" thickBot="1">
      <c r="B48" s="42">
        <f>Q_class_deposited!B37</f>
        <v>1980</v>
      </c>
      <c r="C48" s="45">
        <f>Q_class_deposited!H37</f>
        <v>0</v>
      </c>
      <c r="D48" s="161">
        <f t="shared" si="0"/>
        <v>1</v>
      </c>
      <c r="E48" s="68">
        <f t="shared" si="1"/>
        <v>0</v>
      </c>
      <c r="F48" s="37">
        <f t="shared" si="2"/>
        <v>0</v>
      </c>
      <c r="G48" s="37">
        <f t="shared" si="4"/>
        <v>0</v>
      </c>
      <c r="H48" s="37">
        <f t="shared" si="5"/>
        <v>0</v>
      </c>
      <c r="I48" s="166">
        <f t="shared" si="6"/>
        <v>0</v>
      </c>
      <c r="J48" s="164">
        <f t="shared" si="3"/>
        <v>0</v>
      </c>
    </row>
    <row r="49" spans="2:10" ht="13.5" thickBot="1">
      <c r="B49" s="42">
        <f>Q_class_deposited!B38</f>
        <v>1981</v>
      </c>
      <c r="C49" s="45">
        <f>Q_class_deposited!H38</f>
        <v>0</v>
      </c>
      <c r="D49" s="161">
        <f t="shared" si="0"/>
        <v>1</v>
      </c>
      <c r="E49" s="68">
        <f t="shared" si="1"/>
        <v>0</v>
      </c>
      <c r="F49" s="37">
        <f t="shared" si="2"/>
        <v>0</v>
      </c>
      <c r="G49" s="37">
        <f t="shared" si="4"/>
        <v>0</v>
      </c>
      <c r="H49" s="37">
        <f t="shared" si="5"/>
        <v>0</v>
      </c>
      <c r="I49" s="166">
        <f t="shared" si="6"/>
        <v>0</v>
      </c>
      <c r="J49" s="164">
        <f t="shared" si="3"/>
        <v>0</v>
      </c>
    </row>
    <row r="50" spans="2:10" ht="13.5" thickBot="1">
      <c r="B50" s="42">
        <f>Q_class_deposited!B39</f>
        <v>1982</v>
      </c>
      <c r="C50" s="45">
        <f>Q_class_deposited!H39</f>
        <v>0</v>
      </c>
      <c r="D50" s="161">
        <f t="shared" ref="D50:D81" si="7">MCF</f>
        <v>1</v>
      </c>
      <c r="E50" s="68">
        <f t="shared" ref="E50:E81" si="8">C50*DOCnappies*DOCf_nappies*D50</f>
        <v>0</v>
      </c>
      <c r="F50" s="37">
        <f t="shared" si="2"/>
        <v>0</v>
      </c>
      <c r="G50" s="37">
        <f t="shared" si="4"/>
        <v>0</v>
      </c>
      <c r="H50" s="37">
        <f t="shared" si="5"/>
        <v>0</v>
      </c>
      <c r="I50" s="166">
        <f t="shared" si="6"/>
        <v>0</v>
      </c>
      <c r="J50" s="164">
        <f t="shared" ref="J50:J81" si="9">I50*MethaneFraction*MassRatio</f>
        <v>0</v>
      </c>
    </row>
    <row r="51" spans="2:10" ht="13.5" thickBot="1">
      <c r="B51" s="42">
        <f>Q_class_deposited!B40</f>
        <v>1983</v>
      </c>
      <c r="C51" s="45">
        <f>Q_class_deposited!H40</f>
        <v>0</v>
      </c>
      <c r="D51" s="161">
        <f t="shared" si="7"/>
        <v>1</v>
      </c>
      <c r="E51" s="68">
        <f t="shared" si="8"/>
        <v>0</v>
      </c>
      <c r="F51" s="37">
        <f t="shared" si="2"/>
        <v>0</v>
      </c>
      <c r="G51" s="37">
        <f t="shared" si="4"/>
        <v>0</v>
      </c>
      <c r="H51" s="37">
        <f t="shared" si="5"/>
        <v>0</v>
      </c>
      <c r="I51" s="166">
        <f t="shared" si="6"/>
        <v>0</v>
      </c>
      <c r="J51" s="164">
        <f t="shared" si="9"/>
        <v>0</v>
      </c>
    </row>
    <row r="52" spans="2:10" ht="13.5" thickBot="1">
      <c r="B52" s="42">
        <f>Q_class_deposited!B41</f>
        <v>1984</v>
      </c>
      <c r="C52" s="45">
        <f>Q_class_deposited!H41</f>
        <v>0</v>
      </c>
      <c r="D52" s="161">
        <f t="shared" si="7"/>
        <v>1</v>
      </c>
      <c r="E52" s="68">
        <f t="shared" si="8"/>
        <v>0</v>
      </c>
      <c r="F52" s="37">
        <f t="shared" si="2"/>
        <v>0</v>
      </c>
      <c r="G52" s="37">
        <f t="shared" si="4"/>
        <v>0</v>
      </c>
      <c r="H52" s="37">
        <f t="shared" si="5"/>
        <v>0</v>
      </c>
      <c r="I52" s="166">
        <f t="shared" si="6"/>
        <v>0</v>
      </c>
      <c r="J52" s="164">
        <f t="shared" si="9"/>
        <v>0</v>
      </c>
    </row>
    <row r="53" spans="2:10" ht="13.5" thickBot="1">
      <c r="B53" s="42">
        <f>Q_class_deposited!B42</f>
        <v>1985</v>
      </c>
      <c r="C53" s="45">
        <f>Q_class_deposited!H42</f>
        <v>0</v>
      </c>
      <c r="D53" s="161">
        <f t="shared" si="7"/>
        <v>1</v>
      </c>
      <c r="E53" s="68">
        <f t="shared" si="8"/>
        <v>0</v>
      </c>
      <c r="F53" s="37">
        <f t="shared" si="2"/>
        <v>0</v>
      </c>
      <c r="G53" s="37">
        <f t="shared" si="4"/>
        <v>0</v>
      </c>
      <c r="H53" s="37">
        <f t="shared" si="5"/>
        <v>0</v>
      </c>
      <c r="I53" s="166">
        <f t="shared" si="6"/>
        <v>0</v>
      </c>
      <c r="J53" s="164">
        <f t="shared" si="9"/>
        <v>0</v>
      </c>
    </row>
    <row r="54" spans="2:10" ht="13.5" thickBot="1">
      <c r="B54" s="42">
        <f>Q_class_deposited!B43</f>
        <v>1986</v>
      </c>
      <c r="C54" s="45">
        <f>Q_class_deposited!H43</f>
        <v>0</v>
      </c>
      <c r="D54" s="161">
        <f t="shared" si="7"/>
        <v>1</v>
      </c>
      <c r="E54" s="68">
        <f t="shared" si="8"/>
        <v>0</v>
      </c>
      <c r="F54" s="37">
        <f t="shared" si="2"/>
        <v>0</v>
      </c>
      <c r="G54" s="37">
        <f t="shared" si="4"/>
        <v>0</v>
      </c>
      <c r="H54" s="37">
        <f t="shared" si="5"/>
        <v>0</v>
      </c>
      <c r="I54" s="166">
        <f t="shared" si="6"/>
        <v>0</v>
      </c>
      <c r="J54" s="164">
        <f t="shared" si="9"/>
        <v>0</v>
      </c>
    </row>
    <row r="55" spans="2:10" ht="13.5" thickBot="1">
      <c r="B55" s="42">
        <f>Q_class_deposited!B44</f>
        <v>1987</v>
      </c>
      <c r="C55" s="45">
        <f>Q_class_deposited!H44</f>
        <v>0</v>
      </c>
      <c r="D55" s="161">
        <f t="shared" si="7"/>
        <v>1</v>
      </c>
      <c r="E55" s="68">
        <f t="shared" si="8"/>
        <v>0</v>
      </c>
      <c r="F55" s="37">
        <f t="shared" si="2"/>
        <v>0</v>
      </c>
      <c r="G55" s="37">
        <f t="shared" si="4"/>
        <v>0</v>
      </c>
      <c r="H55" s="37">
        <f t="shared" si="5"/>
        <v>0</v>
      </c>
      <c r="I55" s="166">
        <f t="shared" si="6"/>
        <v>0</v>
      </c>
      <c r="J55" s="164">
        <f t="shared" si="9"/>
        <v>0</v>
      </c>
    </row>
    <row r="56" spans="2:10" ht="13.5" thickBot="1">
      <c r="B56" s="42">
        <f>Q_class_deposited!B45</f>
        <v>1988</v>
      </c>
      <c r="C56" s="45">
        <f>Q_class_deposited!H45</f>
        <v>0</v>
      </c>
      <c r="D56" s="161">
        <f t="shared" si="7"/>
        <v>1</v>
      </c>
      <c r="E56" s="68">
        <f t="shared" si="8"/>
        <v>0</v>
      </c>
      <c r="F56" s="37">
        <f t="shared" si="2"/>
        <v>0</v>
      </c>
      <c r="G56" s="37">
        <f t="shared" si="4"/>
        <v>0</v>
      </c>
      <c r="H56" s="37">
        <f t="shared" si="5"/>
        <v>0</v>
      </c>
      <c r="I56" s="166">
        <f t="shared" si="6"/>
        <v>0</v>
      </c>
      <c r="J56" s="164">
        <f t="shared" si="9"/>
        <v>0</v>
      </c>
    </row>
    <row r="57" spans="2:10" ht="13.5" thickBot="1">
      <c r="B57" s="42">
        <f>Q_class_deposited!B46</f>
        <v>1989</v>
      </c>
      <c r="C57" s="45">
        <f>Q_class_deposited!H46</f>
        <v>0</v>
      </c>
      <c r="D57" s="161">
        <f t="shared" si="7"/>
        <v>1</v>
      </c>
      <c r="E57" s="68">
        <f t="shared" si="8"/>
        <v>0</v>
      </c>
      <c r="F57" s="37">
        <f t="shared" si="2"/>
        <v>0</v>
      </c>
      <c r="G57" s="37">
        <f t="shared" si="4"/>
        <v>0</v>
      </c>
      <c r="H57" s="37">
        <f t="shared" si="5"/>
        <v>0</v>
      </c>
      <c r="I57" s="166">
        <f t="shared" si="6"/>
        <v>0</v>
      </c>
      <c r="J57" s="164">
        <f t="shared" si="9"/>
        <v>0</v>
      </c>
    </row>
    <row r="58" spans="2:10" ht="13.5" thickBot="1">
      <c r="B58" s="42">
        <f>Q_class_deposited!B47</f>
        <v>1990</v>
      </c>
      <c r="C58" s="45">
        <f>Q_class_deposited!H47</f>
        <v>0</v>
      </c>
      <c r="D58" s="161">
        <f t="shared" si="7"/>
        <v>1</v>
      </c>
      <c r="E58" s="68">
        <f t="shared" si="8"/>
        <v>0</v>
      </c>
      <c r="F58" s="37">
        <f t="shared" si="2"/>
        <v>0</v>
      </c>
      <c r="G58" s="37">
        <f t="shared" si="4"/>
        <v>0</v>
      </c>
      <c r="H58" s="37">
        <f t="shared" si="5"/>
        <v>0</v>
      </c>
      <c r="I58" s="166">
        <f t="shared" si="6"/>
        <v>0</v>
      </c>
      <c r="J58" s="164">
        <f t="shared" si="9"/>
        <v>0</v>
      </c>
    </row>
    <row r="59" spans="2:10" ht="13.5" thickBot="1">
      <c r="B59" s="42">
        <f>Q_class_deposited!B48</f>
        <v>1991</v>
      </c>
      <c r="C59" s="45">
        <f>Q_class_deposited!H48</f>
        <v>0</v>
      </c>
      <c r="D59" s="161">
        <f t="shared" si="7"/>
        <v>1</v>
      </c>
      <c r="E59" s="68">
        <f t="shared" si="8"/>
        <v>0</v>
      </c>
      <c r="F59" s="37">
        <f t="shared" si="2"/>
        <v>0</v>
      </c>
      <c r="G59" s="37">
        <f t="shared" si="4"/>
        <v>0</v>
      </c>
      <c r="H59" s="37">
        <f t="shared" si="5"/>
        <v>0</v>
      </c>
      <c r="I59" s="166">
        <f t="shared" si="6"/>
        <v>0</v>
      </c>
      <c r="J59" s="164">
        <f t="shared" si="9"/>
        <v>0</v>
      </c>
    </row>
    <row r="60" spans="2:10" ht="13.5" thickBot="1">
      <c r="B60" s="42">
        <f>Q_class_deposited!B49</f>
        <v>1992</v>
      </c>
      <c r="C60" s="45">
        <f>Q_class_deposited!H49</f>
        <v>0</v>
      </c>
      <c r="D60" s="161">
        <f t="shared" si="7"/>
        <v>1</v>
      </c>
      <c r="E60" s="68">
        <f t="shared" si="8"/>
        <v>0</v>
      </c>
      <c r="F60" s="37">
        <f t="shared" si="2"/>
        <v>0</v>
      </c>
      <c r="G60" s="37">
        <f t="shared" si="4"/>
        <v>0</v>
      </c>
      <c r="H60" s="37">
        <f t="shared" si="5"/>
        <v>0</v>
      </c>
      <c r="I60" s="166">
        <f t="shared" si="6"/>
        <v>0</v>
      </c>
      <c r="J60" s="164">
        <f t="shared" si="9"/>
        <v>0</v>
      </c>
    </row>
    <row r="61" spans="2:10" ht="13.5" thickBot="1">
      <c r="B61" s="42">
        <f>Q_class_deposited!B50</f>
        <v>1993</v>
      </c>
      <c r="C61" s="45">
        <f>Q_class_deposited!H50</f>
        <v>0</v>
      </c>
      <c r="D61" s="161">
        <f t="shared" si="7"/>
        <v>1</v>
      </c>
      <c r="E61" s="68">
        <f t="shared" si="8"/>
        <v>0</v>
      </c>
      <c r="F61" s="37">
        <f t="shared" si="2"/>
        <v>0</v>
      </c>
      <c r="G61" s="37">
        <f t="shared" si="4"/>
        <v>0</v>
      </c>
      <c r="H61" s="37">
        <f t="shared" si="5"/>
        <v>0</v>
      </c>
      <c r="I61" s="166">
        <f t="shared" si="6"/>
        <v>0</v>
      </c>
      <c r="J61" s="164">
        <f t="shared" si="9"/>
        <v>0</v>
      </c>
    </row>
    <row r="62" spans="2:10" ht="13.5" thickBot="1">
      <c r="B62" s="42">
        <f>Q_class_deposited!B51</f>
        <v>1994</v>
      </c>
      <c r="C62" s="45">
        <f>Q_class_deposited!H51</f>
        <v>0</v>
      </c>
      <c r="D62" s="161">
        <f t="shared" si="7"/>
        <v>1</v>
      </c>
      <c r="E62" s="68">
        <f t="shared" si="8"/>
        <v>0</v>
      </c>
      <c r="F62" s="37">
        <f t="shared" si="2"/>
        <v>0</v>
      </c>
      <c r="G62" s="37">
        <f t="shared" si="4"/>
        <v>0</v>
      </c>
      <c r="H62" s="37">
        <f t="shared" si="5"/>
        <v>0</v>
      </c>
      <c r="I62" s="166">
        <f t="shared" si="6"/>
        <v>0</v>
      </c>
      <c r="J62" s="164">
        <f t="shared" si="9"/>
        <v>0</v>
      </c>
    </row>
    <row r="63" spans="2:10" ht="13.5" thickBot="1">
      <c r="B63" s="42">
        <f>Q_class_deposited!B52</f>
        <v>1995</v>
      </c>
      <c r="C63" s="45">
        <f>Q_class_deposited!H52</f>
        <v>0</v>
      </c>
      <c r="D63" s="161">
        <f t="shared" si="7"/>
        <v>1</v>
      </c>
      <c r="E63" s="68">
        <f t="shared" si="8"/>
        <v>0</v>
      </c>
      <c r="F63" s="37">
        <f t="shared" si="2"/>
        <v>0</v>
      </c>
      <c r="G63" s="37">
        <f t="shared" si="4"/>
        <v>0</v>
      </c>
      <c r="H63" s="37">
        <f t="shared" si="5"/>
        <v>0</v>
      </c>
      <c r="I63" s="166">
        <f t="shared" si="6"/>
        <v>0</v>
      </c>
      <c r="J63" s="164">
        <f t="shared" si="9"/>
        <v>0</v>
      </c>
    </row>
    <row r="64" spans="2:10" ht="13.5" thickBot="1">
      <c r="B64" s="42">
        <f>Q_class_deposited!B53</f>
        <v>1996</v>
      </c>
      <c r="C64" s="45">
        <f>Q_class_deposited!H53</f>
        <v>0</v>
      </c>
      <c r="D64" s="161">
        <f t="shared" si="7"/>
        <v>1</v>
      </c>
      <c r="E64" s="68">
        <f t="shared" si="8"/>
        <v>0</v>
      </c>
      <c r="F64" s="37">
        <f t="shared" si="2"/>
        <v>0</v>
      </c>
      <c r="G64" s="37">
        <f t="shared" si="4"/>
        <v>0</v>
      </c>
      <c r="H64" s="37">
        <f t="shared" si="5"/>
        <v>0</v>
      </c>
      <c r="I64" s="166">
        <f t="shared" si="6"/>
        <v>0</v>
      </c>
      <c r="J64" s="164">
        <f t="shared" si="9"/>
        <v>0</v>
      </c>
    </row>
    <row r="65" spans="2:10" ht="13.5" thickBot="1">
      <c r="B65" s="42">
        <f>Q_class_deposited!B54</f>
        <v>1997</v>
      </c>
      <c r="C65" s="45">
        <f>Q_class_deposited!H54</f>
        <v>0</v>
      </c>
      <c r="D65" s="161">
        <f t="shared" si="7"/>
        <v>1</v>
      </c>
      <c r="E65" s="68">
        <f t="shared" si="8"/>
        <v>0</v>
      </c>
      <c r="F65" s="37">
        <f t="shared" si="2"/>
        <v>0</v>
      </c>
      <c r="G65" s="37">
        <f t="shared" si="4"/>
        <v>0</v>
      </c>
      <c r="H65" s="37">
        <f t="shared" si="5"/>
        <v>0</v>
      </c>
      <c r="I65" s="166">
        <f t="shared" si="6"/>
        <v>0</v>
      </c>
      <c r="J65" s="164">
        <f t="shared" si="9"/>
        <v>0</v>
      </c>
    </row>
    <row r="66" spans="2:10" ht="13.5" thickBot="1">
      <c r="B66" s="42">
        <f>Q_class_deposited!B55</f>
        <v>1998</v>
      </c>
      <c r="C66" s="45">
        <f>Q_class_deposited!H55</f>
        <v>0</v>
      </c>
      <c r="D66" s="161">
        <f t="shared" si="7"/>
        <v>1</v>
      </c>
      <c r="E66" s="68">
        <f t="shared" si="8"/>
        <v>0</v>
      </c>
      <c r="F66" s="37">
        <f t="shared" si="2"/>
        <v>0</v>
      </c>
      <c r="G66" s="37">
        <f t="shared" si="4"/>
        <v>0</v>
      </c>
      <c r="H66" s="37">
        <f t="shared" si="5"/>
        <v>0</v>
      </c>
      <c r="I66" s="166">
        <f t="shared" si="6"/>
        <v>0</v>
      </c>
      <c r="J66" s="164">
        <f t="shared" si="9"/>
        <v>0</v>
      </c>
    </row>
    <row r="67" spans="2:10" ht="13.5" thickBot="1">
      <c r="B67" s="42">
        <f>Q_class_deposited!B56</f>
        <v>1999</v>
      </c>
      <c r="C67" s="45">
        <f>Q_class_deposited!H56</f>
        <v>0</v>
      </c>
      <c r="D67" s="161">
        <f t="shared" si="7"/>
        <v>1</v>
      </c>
      <c r="E67" s="68">
        <f t="shared" si="8"/>
        <v>0</v>
      </c>
      <c r="F67" s="37">
        <f t="shared" si="2"/>
        <v>0</v>
      </c>
      <c r="G67" s="37">
        <f t="shared" si="4"/>
        <v>0</v>
      </c>
      <c r="H67" s="37">
        <f t="shared" si="5"/>
        <v>0</v>
      </c>
      <c r="I67" s="166">
        <f t="shared" si="6"/>
        <v>0</v>
      </c>
      <c r="J67" s="164">
        <f t="shared" si="9"/>
        <v>0</v>
      </c>
    </row>
    <row r="68" spans="2:10" ht="13.5" thickBot="1">
      <c r="B68" s="42">
        <f>Q_class_deposited!B57</f>
        <v>2000</v>
      </c>
      <c r="C68" s="45">
        <f>Q_class_deposited!H57</f>
        <v>0</v>
      </c>
      <c r="D68" s="161">
        <f t="shared" si="7"/>
        <v>1</v>
      </c>
      <c r="E68" s="68">
        <f t="shared" si="8"/>
        <v>0</v>
      </c>
      <c r="F68" s="37">
        <f t="shared" si="2"/>
        <v>0</v>
      </c>
      <c r="G68" s="37">
        <f t="shared" si="4"/>
        <v>0</v>
      </c>
      <c r="H68" s="37">
        <f t="shared" si="5"/>
        <v>0</v>
      </c>
      <c r="I68" s="166">
        <f t="shared" si="6"/>
        <v>0</v>
      </c>
      <c r="J68" s="164">
        <f t="shared" si="9"/>
        <v>0</v>
      </c>
    </row>
    <row r="69" spans="2:10" ht="13.5" thickBot="1">
      <c r="B69" s="42">
        <f>Q_class_deposited!B58</f>
        <v>2001</v>
      </c>
      <c r="C69" s="45">
        <f>Q_class_deposited!H58</f>
        <v>0</v>
      </c>
      <c r="D69" s="161">
        <f t="shared" si="7"/>
        <v>1</v>
      </c>
      <c r="E69" s="68">
        <f t="shared" si="8"/>
        <v>0</v>
      </c>
      <c r="F69" s="37">
        <f t="shared" si="2"/>
        <v>0</v>
      </c>
      <c r="G69" s="37">
        <f t="shared" si="4"/>
        <v>0</v>
      </c>
      <c r="H69" s="37">
        <f t="shared" si="5"/>
        <v>0</v>
      </c>
      <c r="I69" s="166">
        <f t="shared" si="6"/>
        <v>0</v>
      </c>
      <c r="J69" s="164">
        <f t="shared" si="9"/>
        <v>0</v>
      </c>
    </row>
    <row r="70" spans="2:10" ht="13.5" thickBot="1">
      <c r="B70" s="42">
        <f>Q_class_deposited!B59</f>
        <v>2002</v>
      </c>
      <c r="C70" s="45">
        <f>Q_class_deposited!H59</f>
        <v>0</v>
      </c>
      <c r="D70" s="161">
        <f t="shared" si="7"/>
        <v>1</v>
      </c>
      <c r="E70" s="68">
        <f t="shared" si="8"/>
        <v>0</v>
      </c>
      <c r="F70" s="37">
        <f t="shared" si="2"/>
        <v>0</v>
      </c>
      <c r="G70" s="37">
        <f t="shared" si="4"/>
        <v>0</v>
      </c>
      <c r="H70" s="37">
        <f t="shared" si="5"/>
        <v>0</v>
      </c>
      <c r="I70" s="166">
        <f t="shared" si="6"/>
        <v>0</v>
      </c>
      <c r="J70" s="164">
        <f t="shared" si="9"/>
        <v>0</v>
      </c>
    </row>
    <row r="71" spans="2:10" ht="13.5" thickBot="1">
      <c r="B71" s="42">
        <f>Q_class_deposited!B60</f>
        <v>2003</v>
      </c>
      <c r="C71" s="45">
        <f>Q_class_deposited!H60</f>
        <v>0</v>
      </c>
      <c r="D71" s="161">
        <f t="shared" si="7"/>
        <v>1</v>
      </c>
      <c r="E71" s="68">
        <f t="shared" si="8"/>
        <v>0</v>
      </c>
      <c r="F71" s="37">
        <f t="shared" si="2"/>
        <v>0</v>
      </c>
      <c r="G71" s="37">
        <f t="shared" si="4"/>
        <v>0</v>
      </c>
      <c r="H71" s="37">
        <f t="shared" si="5"/>
        <v>0</v>
      </c>
      <c r="I71" s="166">
        <f t="shared" si="6"/>
        <v>0</v>
      </c>
      <c r="J71" s="164">
        <f t="shared" si="9"/>
        <v>0</v>
      </c>
    </row>
    <row r="72" spans="2:10" ht="13.5" thickBot="1">
      <c r="B72" s="42">
        <f>Q_class_deposited!B61</f>
        <v>2004</v>
      </c>
      <c r="C72" s="45">
        <f>Q_class_deposited!H61</f>
        <v>0</v>
      </c>
      <c r="D72" s="161">
        <f t="shared" si="7"/>
        <v>1</v>
      </c>
      <c r="E72" s="68">
        <f t="shared" si="8"/>
        <v>0</v>
      </c>
      <c r="F72" s="37">
        <f t="shared" si="2"/>
        <v>0</v>
      </c>
      <c r="G72" s="37">
        <f t="shared" si="4"/>
        <v>0</v>
      </c>
      <c r="H72" s="37">
        <f t="shared" si="5"/>
        <v>0</v>
      </c>
      <c r="I72" s="166">
        <f t="shared" si="6"/>
        <v>0</v>
      </c>
      <c r="J72" s="164">
        <f t="shared" si="9"/>
        <v>0</v>
      </c>
    </row>
    <row r="73" spans="2:10" ht="13.5" thickBot="1">
      <c r="B73" s="42">
        <f>Q_class_deposited!B62</f>
        <v>2005</v>
      </c>
      <c r="C73" s="45">
        <f>Q_class_deposited!H62</f>
        <v>0</v>
      </c>
      <c r="D73" s="161">
        <f t="shared" si="7"/>
        <v>1</v>
      </c>
      <c r="E73" s="68">
        <f t="shared" si="8"/>
        <v>0</v>
      </c>
      <c r="F73" s="37">
        <f t="shared" si="2"/>
        <v>0</v>
      </c>
      <c r="G73" s="37">
        <f t="shared" si="4"/>
        <v>0</v>
      </c>
      <c r="H73" s="37">
        <f t="shared" si="5"/>
        <v>0</v>
      </c>
      <c r="I73" s="166">
        <f t="shared" si="6"/>
        <v>0</v>
      </c>
      <c r="J73" s="164">
        <f t="shared" si="9"/>
        <v>0</v>
      </c>
    </row>
    <row r="74" spans="2:10" ht="13.5" thickBot="1">
      <c r="B74" s="42">
        <f>Q_class_deposited!B63</f>
        <v>2006</v>
      </c>
      <c r="C74" s="45">
        <f>Q_class_deposited!H63</f>
        <v>0</v>
      </c>
      <c r="D74" s="161">
        <f t="shared" si="7"/>
        <v>1</v>
      </c>
      <c r="E74" s="68">
        <f t="shared" si="8"/>
        <v>0</v>
      </c>
      <c r="F74" s="37">
        <f t="shared" si="2"/>
        <v>0</v>
      </c>
      <c r="G74" s="37">
        <f t="shared" si="4"/>
        <v>0</v>
      </c>
      <c r="H74" s="37">
        <f t="shared" si="5"/>
        <v>0</v>
      </c>
      <c r="I74" s="166">
        <f t="shared" si="6"/>
        <v>0</v>
      </c>
      <c r="J74" s="164">
        <f t="shared" si="9"/>
        <v>0</v>
      </c>
    </row>
    <row r="75" spans="2:10" ht="13.5" thickBot="1">
      <c r="B75" s="42">
        <f>Q_class_deposited!B64</f>
        <v>2007</v>
      </c>
      <c r="C75" s="45">
        <f>Q_class_deposited!H64</f>
        <v>0</v>
      </c>
      <c r="D75" s="161">
        <f t="shared" si="7"/>
        <v>1</v>
      </c>
      <c r="E75" s="68">
        <f t="shared" si="8"/>
        <v>0</v>
      </c>
      <c r="F75" s="37">
        <f t="shared" si="2"/>
        <v>0</v>
      </c>
      <c r="G75" s="37">
        <f t="shared" si="4"/>
        <v>0</v>
      </c>
      <c r="H75" s="37">
        <f t="shared" si="5"/>
        <v>0</v>
      </c>
      <c r="I75" s="166">
        <f t="shared" si="6"/>
        <v>0</v>
      </c>
      <c r="J75" s="164">
        <f t="shared" si="9"/>
        <v>0</v>
      </c>
    </row>
    <row r="76" spans="2:10" ht="13.5" thickBot="1">
      <c r="B76" s="42">
        <f>Q_class_deposited!B65</f>
        <v>2008</v>
      </c>
      <c r="C76" s="45">
        <f>Q_class_deposited!H65</f>
        <v>0</v>
      </c>
      <c r="D76" s="161">
        <f t="shared" si="7"/>
        <v>1</v>
      </c>
      <c r="E76" s="68">
        <f t="shared" si="8"/>
        <v>0</v>
      </c>
      <c r="F76" s="37">
        <f t="shared" si="2"/>
        <v>0</v>
      </c>
      <c r="G76" s="37">
        <f t="shared" si="4"/>
        <v>0</v>
      </c>
      <c r="H76" s="37">
        <f t="shared" si="5"/>
        <v>0</v>
      </c>
      <c r="I76" s="166">
        <f t="shared" si="6"/>
        <v>0</v>
      </c>
      <c r="J76" s="164">
        <f t="shared" si="9"/>
        <v>0</v>
      </c>
    </row>
    <row r="77" spans="2:10" ht="13.5" thickBot="1">
      <c r="B77" s="42">
        <f>Q_class_deposited!B66</f>
        <v>2009</v>
      </c>
      <c r="C77" s="45">
        <f>Q_class_deposited!H66</f>
        <v>0</v>
      </c>
      <c r="D77" s="161">
        <f t="shared" si="7"/>
        <v>1</v>
      </c>
      <c r="E77" s="68">
        <f t="shared" si="8"/>
        <v>0</v>
      </c>
      <c r="F77" s="37">
        <f t="shared" si="2"/>
        <v>0</v>
      </c>
      <c r="G77" s="37">
        <f t="shared" si="4"/>
        <v>0</v>
      </c>
      <c r="H77" s="37">
        <f t="shared" si="5"/>
        <v>0</v>
      </c>
      <c r="I77" s="166">
        <f t="shared" si="6"/>
        <v>0</v>
      </c>
      <c r="J77" s="164">
        <f t="shared" si="9"/>
        <v>0</v>
      </c>
    </row>
    <row r="78" spans="2:10" ht="13.5" thickBot="1">
      <c r="B78" s="42">
        <f>Q_class_deposited!B67</f>
        <v>2010</v>
      </c>
      <c r="C78" s="45">
        <f>Q_class_deposited!H67</f>
        <v>0</v>
      </c>
      <c r="D78" s="161">
        <f t="shared" si="7"/>
        <v>1</v>
      </c>
      <c r="E78" s="68">
        <f t="shared" si="8"/>
        <v>0</v>
      </c>
      <c r="F78" s="37">
        <f t="shared" si="2"/>
        <v>0</v>
      </c>
      <c r="G78" s="37">
        <f t="shared" si="4"/>
        <v>0</v>
      </c>
      <c r="H78" s="37">
        <f t="shared" si="5"/>
        <v>0</v>
      </c>
      <c r="I78" s="166">
        <f t="shared" si="6"/>
        <v>0</v>
      </c>
      <c r="J78" s="164">
        <f t="shared" si="9"/>
        <v>0</v>
      </c>
    </row>
    <row r="79" spans="2:10" ht="13.5" thickBot="1">
      <c r="B79" s="42">
        <f>Q_class_deposited!B68</f>
        <v>2011</v>
      </c>
      <c r="C79" s="45">
        <f>Q_class_deposited!H68</f>
        <v>0</v>
      </c>
      <c r="D79" s="161">
        <f t="shared" si="7"/>
        <v>1</v>
      </c>
      <c r="E79" s="68">
        <f t="shared" si="8"/>
        <v>0</v>
      </c>
      <c r="F79" s="37">
        <f t="shared" si="2"/>
        <v>0</v>
      </c>
      <c r="G79" s="37">
        <f t="shared" si="4"/>
        <v>0</v>
      </c>
      <c r="H79" s="37">
        <f t="shared" si="5"/>
        <v>0</v>
      </c>
      <c r="I79" s="166">
        <f t="shared" si="6"/>
        <v>0</v>
      </c>
      <c r="J79" s="164">
        <f t="shared" si="9"/>
        <v>0</v>
      </c>
    </row>
    <row r="80" spans="2:10" ht="13.5" thickBot="1">
      <c r="B80" s="42">
        <f>Q_class_deposited!B69</f>
        <v>2012</v>
      </c>
      <c r="C80" s="45">
        <f>Q_class_deposited!H69</f>
        <v>0</v>
      </c>
      <c r="D80" s="161">
        <f t="shared" si="7"/>
        <v>1</v>
      </c>
      <c r="E80" s="68">
        <f t="shared" si="8"/>
        <v>0</v>
      </c>
      <c r="F80" s="37">
        <f t="shared" si="2"/>
        <v>0</v>
      </c>
      <c r="G80" s="37">
        <f t="shared" si="4"/>
        <v>0</v>
      </c>
      <c r="H80" s="37">
        <f t="shared" si="5"/>
        <v>0</v>
      </c>
      <c r="I80" s="166">
        <f t="shared" si="6"/>
        <v>0</v>
      </c>
      <c r="J80" s="164">
        <f t="shared" si="9"/>
        <v>0</v>
      </c>
    </row>
    <row r="81" spans="2:10" ht="13.5" thickBot="1">
      <c r="B81" s="42">
        <f>Q_class_deposited!B70</f>
        <v>2013</v>
      </c>
      <c r="C81" s="45">
        <f>Q_class_deposited!H70</f>
        <v>0</v>
      </c>
      <c r="D81" s="161">
        <f t="shared" si="7"/>
        <v>1</v>
      </c>
      <c r="E81" s="68">
        <f t="shared" si="8"/>
        <v>0</v>
      </c>
      <c r="F81" s="37">
        <f t="shared" si="2"/>
        <v>0</v>
      </c>
      <c r="G81" s="37">
        <f t="shared" si="4"/>
        <v>0</v>
      </c>
      <c r="H81" s="37">
        <f t="shared" si="5"/>
        <v>0</v>
      </c>
      <c r="I81" s="166">
        <f t="shared" si="6"/>
        <v>0</v>
      </c>
      <c r="J81" s="164">
        <f t="shared" si="9"/>
        <v>0</v>
      </c>
    </row>
    <row r="82" spans="2:10" ht="13.5" thickBot="1">
      <c r="B82" s="42">
        <f>Q_class_deposited!B71</f>
        <v>2014</v>
      </c>
      <c r="C82" s="45">
        <f>Q_class_deposited!H71</f>
        <v>0</v>
      </c>
      <c r="D82" s="161">
        <f t="shared" ref="D82:D98" si="10">MCF</f>
        <v>1</v>
      </c>
      <c r="E82" s="68">
        <f t="shared" ref="E82:E98" si="11">C82*DOCnappies*DOCf_nappies*D82</f>
        <v>0</v>
      </c>
      <c r="F82" s="37">
        <f t="shared" ref="F82:F98" si="12">E82*$I$11</f>
        <v>0</v>
      </c>
      <c r="G82" s="37">
        <f t="shared" si="4"/>
        <v>0</v>
      </c>
      <c r="H82" s="37">
        <f t="shared" si="5"/>
        <v>0</v>
      </c>
      <c r="I82" s="166">
        <f t="shared" si="6"/>
        <v>0</v>
      </c>
      <c r="J82" s="164">
        <f t="shared" ref="J82:J98" si="13">I82*MethaneFraction*MassRatio</f>
        <v>0</v>
      </c>
    </row>
    <row r="83" spans="2:10" ht="13.5" thickBot="1">
      <c r="B83" s="42">
        <f>Q_class_deposited!B72</f>
        <v>2015</v>
      </c>
      <c r="C83" s="45">
        <f>Q_class_deposited!H72</f>
        <v>0</v>
      </c>
      <c r="D83" s="161">
        <f t="shared" si="10"/>
        <v>1</v>
      </c>
      <c r="E83" s="68">
        <f t="shared" si="11"/>
        <v>0</v>
      </c>
      <c r="F83" s="37">
        <f t="shared" si="12"/>
        <v>0</v>
      </c>
      <c r="G83" s="37">
        <f t="shared" ref="G83:G98" si="14">E83*(1-$I$11)</f>
        <v>0</v>
      </c>
      <c r="H83" s="37">
        <f t="shared" ref="H83:H98" si="15">F83+H82*$I$9</f>
        <v>0</v>
      </c>
      <c r="I83" s="166">
        <f t="shared" ref="I83:I98" si="16">H82*(1-$I$9)+G83</f>
        <v>0</v>
      </c>
      <c r="J83" s="164">
        <f t="shared" si="13"/>
        <v>0</v>
      </c>
    </row>
    <row r="84" spans="2:10" ht="13.5" thickBot="1">
      <c r="B84" s="42">
        <f>Q_class_deposited!B73</f>
        <v>2016</v>
      </c>
      <c r="C84" s="45">
        <f>Q_class_deposited!H73</f>
        <v>0</v>
      </c>
      <c r="D84" s="161">
        <f t="shared" si="10"/>
        <v>1</v>
      </c>
      <c r="E84" s="68">
        <f t="shared" si="11"/>
        <v>0</v>
      </c>
      <c r="F84" s="37">
        <f t="shared" si="12"/>
        <v>0</v>
      </c>
      <c r="G84" s="37">
        <f t="shared" si="14"/>
        <v>0</v>
      </c>
      <c r="H84" s="37">
        <f t="shared" si="15"/>
        <v>0</v>
      </c>
      <c r="I84" s="166">
        <f t="shared" si="16"/>
        <v>0</v>
      </c>
      <c r="J84" s="164">
        <f t="shared" si="13"/>
        <v>0</v>
      </c>
    </row>
    <row r="85" spans="2:10" ht="13.5" thickBot="1">
      <c r="B85" s="42">
        <f>Q_class_deposited!B74</f>
        <v>2017</v>
      </c>
      <c r="C85" s="45">
        <f>Q_class_deposited!H74</f>
        <v>0</v>
      </c>
      <c r="D85" s="161">
        <f t="shared" si="10"/>
        <v>1</v>
      </c>
      <c r="E85" s="68">
        <f t="shared" si="11"/>
        <v>0</v>
      </c>
      <c r="F85" s="37">
        <f t="shared" si="12"/>
        <v>0</v>
      </c>
      <c r="G85" s="37">
        <f t="shared" si="14"/>
        <v>0</v>
      </c>
      <c r="H85" s="37">
        <f t="shared" si="15"/>
        <v>0</v>
      </c>
      <c r="I85" s="166">
        <f t="shared" si="16"/>
        <v>0</v>
      </c>
      <c r="J85" s="164">
        <f t="shared" si="13"/>
        <v>0</v>
      </c>
    </row>
    <row r="86" spans="2:10" ht="13.5" thickBot="1">
      <c r="B86" s="42">
        <f>Q_class_deposited!B75</f>
        <v>2018</v>
      </c>
      <c r="C86" s="45">
        <f>Q_class_deposited!H75</f>
        <v>0</v>
      </c>
      <c r="D86" s="161">
        <f t="shared" si="10"/>
        <v>1</v>
      </c>
      <c r="E86" s="68">
        <f t="shared" si="11"/>
        <v>0</v>
      </c>
      <c r="F86" s="37">
        <f t="shared" si="12"/>
        <v>0</v>
      </c>
      <c r="G86" s="37">
        <f t="shared" si="14"/>
        <v>0</v>
      </c>
      <c r="H86" s="37">
        <f t="shared" si="15"/>
        <v>0</v>
      </c>
      <c r="I86" s="166">
        <f t="shared" si="16"/>
        <v>0</v>
      </c>
      <c r="J86" s="164">
        <f t="shared" si="13"/>
        <v>0</v>
      </c>
    </row>
    <row r="87" spans="2:10" ht="13.5" thickBot="1">
      <c r="B87" s="42">
        <f>Q_class_deposited!B76</f>
        <v>2019</v>
      </c>
      <c r="C87" s="45">
        <f>Q_class_deposited!H76</f>
        <v>0</v>
      </c>
      <c r="D87" s="161">
        <f t="shared" si="10"/>
        <v>1</v>
      </c>
      <c r="E87" s="68">
        <f t="shared" si="11"/>
        <v>0</v>
      </c>
      <c r="F87" s="37">
        <f t="shared" si="12"/>
        <v>0</v>
      </c>
      <c r="G87" s="37">
        <f t="shared" si="14"/>
        <v>0</v>
      </c>
      <c r="H87" s="37">
        <f t="shared" si="15"/>
        <v>0</v>
      </c>
      <c r="I87" s="166">
        <f t="shared" si="16"/>
        <v>0</v>
      </c>
      <c r="J87" s="164">
        <f t="shared" si="13"/>
        <v>0</v>
      </c>
    </row>
    <row r="88" spans="2:10" ht="13.5" thickBot="1">
      <c r="B88" s="42">
        <f>Q_class_deposited!B77</f>
        <v>2020</v>
      </c>
      <c r="C88" s="45">
        <f>Q_class_deposited!H77</f>
        <v>0</v>
      </c>
      <c r="D88" s="161">
        <f t="shared" si="10"/>
        <v>1</v>
      </c>
      <c r="E88" s="68">
        <f t="shared" si="11"/>
        <v>0</v>
      </c>
      <c r="F88" s="37">
        <f t="shared" si="12"/>
        <v>0</v>
      </c>
      <c r="G88" s="37">
        <f t="shared" si="14"/>
        <v>0</v>
      </c>
      <c r="H88" s="37">
        <f t="shared" si="15"/>
        <v>0</v>
      </c>
      <c r="I88" s="166">
        <f t="shared" si="16"/>
        <v>0</v>
      </c>
      <c r="J88" s="164">
        <f t="shared" si="13"/>
        <v>0</v>
      </c>
    </row>
    <row r="89" spans="2:10" ht="13.5" thickBot="1">
      <c r="B89" s="42">
        <f>Q_class_deposited!B78</f>
        <v>2021</v>
      </c>
      <c r="C89" s="45">
        <f>Q_class_deposited!H78</f>
        <v>0</v>
      </c>
      <c r="D89" s="161">
        <f t="shared" si="10"/>
        <v>1</v>
      </c>
      <c r="E89" s="68">
        <f t="shared" si="11"/>
        <v>0</v>
      </c>
      <c r="F89" s="37">
        <f t="shared" si="12"/>
        <v>0</v>
      </c>
      <c r="G89" s="37">
        <f t="shared" si="14"/>
        <v>0</v>
      </c>
      <c r="H89" s="37">
        <f t="shared" si="15"/>
        <v>0</v>
      </c>
      <c r="I89" s="166">
        <f t="shared" si="16"/>
        <v>0</v>
      </c>
      <c r="J89" s="164">
        <f t="shared" si="13"/>
        <v>0</v>
      </c>
    </row>
    <row r="90" spans="2:10" ht="13.5" thickBot="1">
      <c r="B90" s="42">
        <f>Q_class_deposited!B79</f>
        <v>2022</v>
      </c>
      <c r="C90" s="45">
        <f>Q_class_deposited!H79</f>
        <v>0</v>
      </c>
      <c r="D90" s="161">
        <f t="shared" si="10"/>
        <v>1</v>
      </c>
      <c r="E90" s="68">
        <f t="shared" si="11"/>
        <v>0</v>
      </c>
      <c r="F90" s="37">
        <f t="shared" si="12"/>
        <v>0</v>
      </c>
      <c r="G90" s="37">
        <f t="shared" si="14"/>
        <v>0</v>
      </c>
      <c r="H90" s="37">
        <f t="shared" si="15"/>
        <v>0</v>
      </c>
      <c r="I90" s="166">
        <f t="shared" si="16"/>
        <v>0</v>
      </c>
      <c r="J90" s="164">
        <f t="shared" si="13"/>
        <v>0</v>
      </c>
    </row>
    <row r="91" spans="2:10" ht="13.5" thickBot="1">
      <c r="B91" s="42">
        <f>Q_class_deposited!B80</f>
        <v>2023</v>
      </c>
      <c r="C91" s="45">
        <f>Q_class_deposited!H80</f>
        <v>0</v>
      </c>
      <c r="D91" s="161">
        <f t="shared" si="10"/>
        <v>1</v>
      </c>
      <c r="E91" s="68">
        <f t="shared" si="11"/>
        <v>0</v>
      </c>
      <c r="F91" s="37">
        <f t="shared" si="12"/>
        <v>0</v>
      </c>
      <c r="G91" s="37">
        <f t="shared" si="14"/>
        <v>0</v>
      </c>
      <c r="H91" s="37">
        <f t="shared" si="15"/>
        <v>0</v>
      </c>
      <c r="I91" s="166">
        <f t="shared" si="16"/>
        <v>0</v>
      </c>
      <c r="J91" s="164">
        <f t="shared" si="13"/>
        <v>0</v>
      </c>
    </row>
    <row r="92" spans="2:10" ht="13.5" thickBot="1">
      <c r="B92" s="42">
        <f>Q_class_deposited!B81</f>
        <v>2024</v>
      </c>
      <c r="C92" s="45">
        <f>Q_class_deposited!H81</f>
        <v>0</v>
      </c>
      <c r="D92" s="161">
        <f t="shared" si="10"/>
        <v>1</v>
      </c>
      <c r="E92" s="68">
        <f t="shared" si="11"/>
        <v>0</v>
      </c>
      <c r="F92" s="37">
        <f t="shared" si="12"/>
        <v>0</v>
      </c>
      <c r="G92" s="37">
        <f t="shared" si="14"/>
        <v>0</v>
      </c>
      <c r="H92" s="37">
        <f t="shared" si="15"/>
        <v>0</v>
      </c>
      <c r="I92" s="166">
        <f t="shared" si="16"/>
        <v>0</v>
      </c>
      <c r="J92" s="164">
        <f t="shared" si="13"/>
        <v>0</v>
      </c>
    </row>
    <row r="93" spans="2:10" ht="13.5" thickBot="1">
      <c r="B93" s="42">
        <f>Q_class_deposited!B82</f>
        <v>2025</v>
      </c>
      <c r="C93" s="45">
        <f>Q_class_deposited!H82</f>
        <v>0</v>
      </c>
      <c r="D93" s="161">
        <f t="shared" si="10"/>
        <v>1</v>
      </c>
      <c r="E93" s="68">
        <f t="shared" si="11"/>
        <v>0</v>
      </c>
      <c r="F93" s="37">
        <f t="shared" si="12"/>
        <v>0</v>
      </c>
      <c r="G93" s="37">
        <f t="shared" si="14"/>
        <v>0</v>
      </c>
      <c r="H93" s="37">
        <f t="shared" si="15"/>
        <v>0</v>
      </c>
      <c r="I93" s="166">
        <f t="shared" si="16"/>
        <v>0</v>
      </c>
      <c r="J93" s="164">
        <f t="shared" si="13"/>
        <v>0</v>
      </c>
    </row>
    <row r="94" spans="2:10" ht="13.5" thickBot="1">
      <c r="B94" s="42">
        <f>Q_class_deposited!B83</f>
        <v>2026</v>
      </c>
      <c r="C94" s="45">
        <f>Q_class_deposited!H83</f>
        <v>0</v>
      </c>
      <c r="D94" s="161">
        <f t="shared" si="10"/>
        <v>1</v>
      </c>
      <c r="E94" s="68">
        <f t="shared" si="11"/>
        <v>0</v>
      </c>
      <c r="F94" s="37">
        <f t="shared" si="12"/>
        <v>0</v>
      </c>
      <c r="G94" s="37">
        <f t="shared" si="14"/>
        <v>0</v>
      </c>
      <c r="H94" s="37">
        <f t="shared" si="15"/>
        <v>0</v>
      </c>
      <c r="I94" s="166">
        <f t="shared" si="16"/>
        <v>0</v>
      </c>
      <c r="J94" s="164">
        <f t="shared" si="13"/>
        <v>0</v>
      </c>
    </row>
    <row r="95" spans="2:10" ht="13.5" thickBot="1">
      <c r="B95" s="42">
        <f>Q_class_deposited!B84</f>
        <v>2027</v>
      </c>
      <c r="C95" s="45">
        <f>Q_class_deposited!H84</f>
        <v>0</v>
      </c>
      <c r="D95" s="161">
        <f t="shared" si="10"/>
        <v>1</v>
      </c>
      <c r="E95" s="68">
        <f t="shared" si="11"/>
        <v>0</v>
      </c>
      <c r="F95" s="37">
        <f t="shared" si="12"/>
        <v>0</v>
      </c>
      <c r="G95" s="37">
        <f t="shared" si="14"/>
        <v>0</v>
      </c>
      <c r="H95" s="37">
        <f t="shared" si="15"/>
        <v>0</v>
      </c>
      <c r="I95" s="166">
        <f t="shared" si="16"/>
        <v>0</v>
      </c>
      <c r="J95" s="164">
        <f t="shared" si="13"/>
        <v>0</v>
      </c>
    </row>
    <row r="96" spans="2:10" ht="13.5" thickBot="1">
      <c r="B96" s="42">
        <f>Q_class_deposited!B85</f>
        <v>2028</v>
      </c>
      <c r="C96" s="45">
        <f>Q_class_deposited!H85</f>
        <v>0</v>
      </c>
      <c r="D96" s="161">
        <f t="shared" si="10"/>
        <v>1</v>
      </c>
      <c r="E96" s="68">
        <f t="shared" si="11"/>
        <v>0</v>
      </c>
      <c r="F96" s="37">
        <f t="shared" si="12"/>
        <v>0</v>
      </c>
      <c r="G96" s="37">
        <f t="shared" si="14"/>
        <v>0</v>
      </c>
      <c r="H96" s="37">
        <f t="shared" si="15"/>
        <v>0</v>
      </c>
      <c r="I96" s="166">
        <f t="shared" si="16"/>
        <v>0</v>
      </c>
      <c r="J96" s="164">
        <f t="shared" si="13"/>
        <v>0</v>
      </c>
    </row>
    <row r="97" spans="2:10" ht="13.5" thickBot="1">
      <c r="B97" s="42">
        <f>Q_class_deposited!B86</f>
        <v>2029</v>
      </c>
      <c r="C97" s="45">
        <f>Q_class_deposited!H86</f>
        <v>0</v>
      </c>
      <c r="D97" s="161">
        <f t="shared" si="10"/>
        <v>1</v>
      </c>
      <c r="E97" s="68">
        <f t="shared" si="11"/>
        <v>0</v>
      </c>
      <c r="F97" s="37">
        <f t="shared" si="12"/>
        <v>0</v>
      </c>
      <c r="G97" s="37">
        <f t="shared" si="14"/>
        <v>0</v>
      </c>
      <c r="H97" s="37">
        <f t="shared" si="15"/>
        <v>0</v>
      </c>
      <c r="I97" s="166">
        <f t="shared" si="16"/>
        <v>0</v>
      </c>
      <c r="J97" s="164">
        <f t="shared" si="13"/>
        <v>0</v>
      </c>
    </row>
    <row r="98" spans="2:10" ht="13.5" thickBot="1">
      <c r="B98" s="43">
        <f>Q_class_deposited!B87</f>
        <v>2030</v>
      </c>
      <c r="C98" s="46">
        <f>Q_class_deposited!H87</f>
        <v>0</v>
      </c>
      <c r="D98" s="161">
        <f t="shared" si="10"/>
        <v>1</v>
      </c>
      <c r="E98" s="68">
        <f t="shared" si="11"/>
        <v>0</v>
      </c>
      <c r="F98" s="38">
        <f t="shared" si="12"/>
        <v>0</v>
      </c>
      <c r="G98" s="38">
        <f t="shared" si="14"/>
        <v>0</v>
      </c>
      <c r="H98" s="38">
        <f t="shared" si="15"/>
        <v>0</v>
      </c>
      <c r="I98" s="163">
        <f t="shared" si="16"/>
        <v>0</v>
      </c>
      <c r="J98" s="164">
        <f t="shared" si="13"/>
        <v>0</v>
      </c>
    </row>
  </sheetData>
  <sheetProtection algorithmName="SHA-512" hashValue="QO6OnFNCNqeULZPTjHuDCX47ASqcBRFQz2kwNvo1E4QTqCPaflDJEcfYT5xm0KUXvA8mpgl+Z6qk/6sQckWycQ==" saltValue="iCVn11/pkSZUh6HRtrtAnA==" spinCount="100000" sheet="1" objects="1" scenarios="1"/>
  <phoneticPr fontId="12" type="noConversion"/>
  <pageMargins left="0.75" right="0.75" top="1" bottom="1" header="0.5" footer="0.5"/>
  <headerFooter alignWithMargins="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TS_x0020_ID xmlns="0260602b-329e-45fc-b32d-889d2cd1ae59" xsi:nil="true"/>
    <_ip_UnifiedCompliancePolicyUIAction xmlns="http://schemas.microsoft.com/sharepoint/v3" xsi:nil="true"/>
    <Sender xmlns="0260602b-329e-45fc-b32d-889d2cd1ae59" xsi:nil="true"/>
    <Class xmlns="0260602b-329e-45fc-b32d-889d2cd1ae59" xsi:nil="true"/>
    <Document_x0020_Type xmlns="0260602b-329e-45fc-b32d-889d2cd1ae59" xsi:nil="true"/>
    <Receiver_x0020_Date xmlns="0260602b-329e-45fc-b32d-889d2cd1ae59" xsi:nil="true"/>
    <Legacy_x0020_Version xmlns="0260602b-329e-45fc-b32d-889d2cd1ae59" xsi:nil="true"/>
    <lcf76f155ced4ddcb4097134ff3c332f xmlns="0260602b-329e-45fc-b32d-889d2cd1ae59">
      <Terms xmlns="http://schemas.microsoft.com/office/infopath/2007/PartnerControls"/>
    </lcf76f155ced4ddcb4097134ff3c332f>
    <IconOverlay xmlns="http://schemas.microsoft.com/sharepoint/v4" xsi:nil="true"/>
    <Status xmlns="0260602b-329e-45fc-b32d-889d2cd1ae59" xsi:nil="true"/>
    <Supplemental_x0020_Markings xmlns="0260602b-329e-45fc-b32d-889d2cd1ae59" xsi:nil="true"/>
    <Year xmlns="0260602b-329e-45fc-b32d-889d2cd1ae59" xsi:nil="true"/>
    <_ip_UnifiedCompliancePolicyProperties xmlns="http://schemas.microsoft.com/sharepoint/v3" xsi:nil="true"/>
    <Sender_x0020_Date xmlns="0260602b-329e-45fc-b32d-889d2cd1ae59" xsi:nil="true"/>
    <Carbon_x0020_Copy xmlns="0260602b-329e-45fc-b32d-889d2cd1ae59" xsi:nil="true"/>
    <TaxCatchAll xmlns="58a6f171-52cb-4404-b47d-af1c8daf8fd1" xsi:nil="true"/>
    <Receiver xmlns="0260602b-329e-45fc-b32d-889d2cd1ae59" xsi:nil="true"/>
    <MTS_x0020_Type xmlns="0260602b-329e-45fc-b32d-889d2cd1ae59" xsi:nil="true"/>
    <Library xmlns="0260602b-329e-45fc-b32d-889d2cd1ae59" xsi:nil="true"/>
    <Author0 xmlns="0260602b-329e-45fc-b32d-889d2cd1ae59" xsi:nil="true"/>
    <Email_x0020_Table xmlns="0260602b-329e-45fc-b32d-889d2cd1ae59" xsi:nil="true"/>
    <Other_x0020_Details xmlns="0260602b-329e-45fc-b32d-889d2cd1ae59" xsi:nil="true"/>
    <Legacy_x0020_DocID xmlns="0260602b-329e-45fc-b32d-889d2cd1ae59" xsi:nil="true"/>
    <_dlc_DocId xmlns="58a6f171-52cb-4404-b47d-af1c8daf8fd1">ECM-1896812316-58100</_dlc_DocId>
    <_dlc_DocIdUrl xmlns="58a6f171-52cb-4404-b47d-af1c8daf8fd1">
      <Url>https://ministryforenvironment.sharepoint.com/sites/ECM-Pol-ETS/_layouts/15/DocIdRedir.aspx?ID=ECM-1896812316-58100</Url>
      <Description>ECM-1896812316-58100</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01ED631E09C5F47A877DCE13B9406DB" ma:contentTypeVersion="41" ma:contentTypeDescription="Create a new document." ma:contentTypeScope="" ma:versionID="17a4f2139eef4ed939370d8ced96dcee">
  <xsd:schema xmlns:xsd="http://www.w3.org/2001/XMLSchema" xmlns:xs="http://www.w3.org/2001/XMLSchema" xmlns:p="http://schemas.microsoft.com/office/2006/metadata/properties" xmlns:ns1="http://schemas.microsoft.com/sharepoint/v3" xmlns:ns2="58a6f171-52cb-4404-b47d-af1c8daf8fd1" xmlns:ns3="0260602b-329e-45fc-b32d-889d2cd1ae59" xmlns:ns4="65e65512-4319-4e85-9548-8afb53a63346" xmlns:ns5="http://schemas.microsoft.com/sharepoint/v4" targetNamespace="http://schemas.microsoft.com/office/2006/metadata/properties" ma:root="true" ma:fieldsID="515a4ebd14a7d36e57966d4bfd39a4cc" ns1:_="" ns2:_="" ns3:_="" ns4:_="" ns5:_="">
    <xsd:import namespace="http://schemas.microsoft.com/sharepoint/v3"/>
    <xsd:import namespace="58a6f171-52cb-4404-b47d-af1c8daf8fd1"/>
    <xsd:import namespace="0260602b-329e-45fc-b32d-889d2cd1ae59"/>
    <xsd:import namespace="65e65512-4319-4e85-9548-8afb53a63346"/>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Document_x0020_Type" minOccurs="0"/>
                <xsd:element ref="ns3:Sender" minOccurs="0"/>
                <xsd:element ref="ns3:Receiver" minOccurs="0"/>
                <xsd:element ref="ns3:Sender_x0020_Date" minOccurs="0"/>
                <xsd:element ref="ns3:Receiver_x0020_Date" minOccurs="0"/>
                <xsd:element ref="ns3:Carbon_x0020_Copy" minOccurs="0"/>
                <xsd:element ref="ns3:Email_x0020_Table" minOccurs="0"/>
                <xsd:element ref="ns3:MediaServiceMetadata" minOccurs="0"/>
                <xsd:element ref="ns3:MediaServiceFastMetadata" minOccurs="0"/>
                <xsd:element ref="ns3:MediaServiceAutoKeyPoints" minOccurs="0"/>
                <xsd:element ref="ns3:MediaServiceKeyPoints" minOccurs="0"/>
                <xsd:element ref="ns3:Supplemental_x0020_Markings" minOccurs="0"/>
                <xsd:element ref="ns3:MTS_x0020_Type" minOccurs="0"/>
                <xsd:element ref="ns3:MTS_x0020_ID" minOccurs="0"/>
                <xsd:element ref="ns3:Library" minOccurs="0"/>
                <xsd:element ref="ns3:Legacy_x0020_DocID" minOccurs="0"/>
                <xsd:element ref="ns3:Legacy_x0020_Version" minOccurs="0"/>
                <xsd:element ref="ns3:Class" minOccurs="0"/>
                <xsd:element ref="ns3:Author0" minOccurs="0"/>
                <xsd:element ref="ns3:Status" minOccurs="0"/>
                <xsd:element ref="ns3:Year" minOccurs="0"/>
                <xsd:element ref="ns3:Other_x0020_Details"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1:_ip_UnifiedCompliancePolicyProperties" minOccurs="0"/>
                <xsd:element ref="ns1:_ip_UnifiedCompliancePolicyUIAction" minOccurs="0"/>
                <xsd:element ref="ns4:SharedWithUsers" minOccurs="0"/>
                <xsd:element ref="ns4:SharedWithDetails" minOccurs="0"/>
                <xsd:element ref="ns3:MediaServiceOCR" minOccurs="0"/>
                <xsd:element ref="ns3:MediaLengthInSeconds" minOccurs="0"/>
                <xsd:element ref="ns5:IconOverlay"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a6f171-52cb-4404-b47d-af1c8daf8fd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48" nillable="true" ma:displayName="Taxonomy Catch All Column" ma:hidden="true" ma:list="{6e916042-cea3-48f2-970e-8528f5d6a2e1}" ma:internalName="TaxCatchAll" ma:showField="CatchAllData" ma:web="65e65512-4319-4e85-9548-8afb53a6334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260602b-329e-45fc-b32d-889d2cd1ae59" elementFormDefault="qualified">
    <xsd:import namespace="http://schemas.microsoft.com/office/2006/documentManagement/types"/>
    <xsd:import namespace="http://schemas.microsoft.com/office/infopath/2007/PartnerControls"/>
    <xsd:element name="Document_x0020_Type" ma:index="11" nillable="true" ma:displayName="Document Type" ma:default="" ma:description="" ma:internalName="Document_x0020_Type">
      <xsd:simpleType>
        <xsd:restriction base="dms:Note">
          <xsd:maxLength value="255"/>
        </xsd:restriction>
      </xsd:simpleType>
    </xsd:element>
    <xsd:element name="Sender" ma:index="12" nillable="true" ma:displayName="Sender" ma:description="" ma:internalName="Sender">
      <xsd:simpleType>
        <xsd:restriction base="dms:Text">
          <xsd:maxLength value="255"/>
        </xsd:restriction>
      </xsd:simpleType>
    </xsd:element>
    <xsd:element name="Receiver" ma:index="13" nillable="true" ma:displayName="Receiver" ma:description="" ma:internalName="Receiver">
      <xsd:simpleType>
        <xsd:restriction base="dms:Text">
          <xsd:maxLength value="255"/>
        </xsd:restriction>
      </xsd:simpleType>
    </xsd:element>
    <xsd:element name="Sender_x0020_Date" ma:index="14" nillable="true" ma:displayName="Sender Date" ma:default="" ma:description="" ma:format="DateTime" ma:internalName="Sender_x0020_Date">
      <xsd:simpleType>
        <xsd:restriction base="dms:DateTime"/>
      </xsd:simpleType>
    </xsd:element>
    <xsd:element name="Receiver_x0020_Date" ma:index="15" nillable="true" ma:displayName="Receiver Date" ma:default="" ma:description="" ma:format="DateTime" ma:internalName="Receiver_x0020_Date">
      <xsd:simpleType>
        <xsd:restriction base="dms:DateTime"/>
      </xsd:simpleType>
    </xsd:element>
    <xsd:element name="Carbon_x0020_Copy" ma:index="16" nillable="true" ma:displayName="Carbon Copy" ma:description="" ma:internalName="Carbon_x0020_Copy">
      <xsd:simpleType>
        <xsd:restriction base="dms:Text">
          <xsd:maxLength value="255"/>
        </xsd:restriction>
      </xsd:simpleType>
    </xsd:element>
    <xsd:element name="Email_x0020_Table" ma:index="18" nillable="true" ma:displayName="Email Table" ma:description="" ma:internalName="Email_x0020_Table">
      <xsd:simpleType>
        <xsd:restriction base="dms:Note">
          <xsd:maxLength value="255"/>
        </xsd:restriction>
      </xsd:simpleType>
    </xsd:element>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Supplemental_x0020_Markings" ma:index="23" nillable="true" ma:displayName="Supplemental Markings" ma:description="" ma:internalName="Supplemental_x0020_Markings">
      <xsd:simpleType>
        <xsd:restriction base="dms:Note">
          <xsd:maxLength value="255"/>
        </xsd:restriction>
      </xsd:simpleType>
    </xsd:element>
    <xsd:element name="MTS_x0020_Type" ma:index="24" nillable="true" ma:displayName="MTS Type" ma:default="" ma:description="" ma:internalName="MTS_x0020_Type">
      <xsd:simpleType>
        <xsd:restriction base="dms:Note">
          <xsd:maxLength value="255"/>
        </xsd:restriction>
      </xsd:simpleType>
    </xsd:element>
    <xsd:element name="MTS_x0020_ID" ma:index="25" nillable="true" ma:displayName="MTS ID" ma:default="" ma:description="" ma:internalName="MTS_x0020_ID">
      <xsd:simpleType>
        <xsd:restriction base="dms:Text">
          <xsd:maxLength value="255"/>
        </xsd:restriction>
      </xsd:simpleType>
    </xsd:element>
    <xsd:element name="Library" ma:index="26" nillable="true" ma:displayName="Library" ma:default="" ma:description="" ma:internalName="Library">
      <xsd:simpleType>
        <xsd:restriction base="dms:Text">
          <xsd:maxLength value="255"/>
        </xsd:restriction>
      </xsd:simpleType>
    </xsd:element>
    <xsd:element name="Legacy_x0020_DocID" ma:index="27" nillable="true" ma:displayName="Legacy DocID" ma:decimals="-1" ma:default="" ma:description="" ma:internalName="Legacy_x0020_DocID">
      <xsd:simpleType>
        <xsd:restriction base="dms:Number"/>
      </xsd:simpleType>
    </xsd:element>
    <xsd:element name="Legacy_x0020_Version" ma:index="28" nillable="true" ma:displayName="Legacy Version" ma:default="" ma:description="" ma:internalName="Legacy_x0020_Version">
      <xsd:simpleType>
        <xsd:restriction base="dms:Text">
          <xsd:maxLength value="255"/>
        </xsd:restriction>
      </xsd:simpleType>
    </xsd:element>
    <xsd:element name="Class" ma:index="29" nillable="true" ma:displayName="Class" ma:default="" ma:description="" ma:internalName="Class">
      <xsd:simpleType>
        <xsd:restriction base="dms:Text">
          <xsd:maxLength value="255"/>
        </xsd:restriction>
      </xsd:simpleType>
    </xsd:element>
    <xsd:element name="Author0" ma:index="30" nillable="true" ma:displayName="Author" ma:default="" ma:description="" ma:internalName="Author0">
      <xsd:simpleType>
        <xsd:restriction base="dms:Text">
          <xsd:maxLength value="255"/>
        </xsd:restriction>
      </xsd:simpleType>
    </xsd:element>
    <xsd:element name="Status" ma:index="31" nillable="true" ma:displayName="Status" ma:default="" ma:description="" ma:internalName="Status">
      <xsd:simpleType>
        <xsd:restriction base="dms:Text">
          <xsd:maxLength value="255"/>
        </xsd:restriction>
      </xsd:simpleType>
    </xsd:element>
    <xsd:element name="Year" ma:index="32" nillable="true" ma:displayName="Year" ma:default="" ma:description="" ma:internalName="Year">
      <xsd:simpleType>
        <xsd:restriction base="dms:Text">
          <xsd:maxLength value="255"/>
        </xsd:restriction>
      </xsd:simpleType>
    </xsd:element>
    <xsd:element name="Other_x0020_Details" ma:index="33" nillable="true" ma:displayName="Other Details" ma:default="" ma:description="" ma:internalName="Other_x0020_Details">
      <xsd:simpleType>
        <xsd:restriction base="dms:Text">
          <xsd:maxLength value="255"/>
        </xsd:restriction>
      </xsd:simpleType>
    </xsd:element>
    <xsd:element name="MediaServiceDateTaken" ma:index="34" nillable="true" ma:displayName="MediaServiceDateTaken" ma:hidden="true" ma:internalName="MediaServiceDateTaken" ma:readOnly="true">
      <xsd:simpleType>
        <xsd:restriction base="dms:Text"/>
      </xsd:simpleType>
    </xsd:element>
    <xsd:element name="MediaServiceAutoTags" ma:index="35" nillable="true" ma:displayName="Tags" ma:internalName="MediaServiceAutoTags" ma:readOnly="true">
      <xsd:simpleType>
        <xsd:restriction base="dms:Text"/>
      </xsd:simpleType>
    </xsd:element>
    <xsd:element name="MediaServiceLocation" ma:index="36" nillable="true" ma:displayName="Location" ma:internalName="MediaServiceLocation" ma:readOnly="true">
      <xsd:simpleType>
        <xsd:restriction base="dms:Text"/>
      </xsd:simpleType>
    </xsd:element>
    <xsd:element name="MediaServiceGenerationTime" ma:index="37" nillable="true" ma:displayName="MediaServiceGenerationTime" ma:hidden="true" ma:internalName="MediaServiceGenerationTime" ma:readOnly="true">
      <xsd:simpleType>
        <xsd:restriction base="dms:Text"/>
      </xsd:simpleType>
    </xsd:element>
    <xsd:element name="MediaServiceEventHashCode" ma:index="38" nillable="true" ma:displayName="MediaServiceEventHashCode" ma:hidden="true" ma:internalName="MediaServiceEventHashCode" ma:readOnly="true">
      <xsd:simpleType>
        <xsd:restriction base="dms:Text"/>
      </xsd:simpleType>
    </xsd:element>
    <xsd:element name="MediaServiceOCR" ma:index="43" nillable="true" ma:displayName="Extracted Text" ma:internalName="MediaServiceOCR" ma:readOnly="true">
      <xsd:simpleType>
        <xsd:restriction base="dms:Note">
          <xsd:maxLength value="255"/>
        </xsd:restriction>
      </xsd:simpleType>
    </xsd:element>
    <xsd:element name="MediaLengthInSeconds" ma:index="44" nillable="true" ma:displayName="MediaLengthInSeconds" ma:hidden="true" ma:internalName="MediaLengthInSeconds" ma:readOnly="true">
      <xsd:simpleType>
        <xsd:restriction base="dms:Unknown"/>
      </xsd:simpleType>
    </xsd:element>
    <xsd:element name="lcf76f155ced4ddcb4097134ff3c332f" ma:index="47" nillable="true" ma:taxonomy="true" ma:internalName="lcf76f155ced4ddcb4097134ff3c332f" ma:taxonomyFieldName="MediaServiceImageTags" ma:displayName="Image Tags" ma:readOnly="false" ma:fieldId="{5cf76f15-5ced-4ddc-b409-7134ff3c332f}" ma:taxonomyMulti="true" ma:sspId="cebe92e3-83b2-4842-a6bd-e7cffea926d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9" nillable="true" ma:displayName="MediaServiceObjectDetectorVersions" ma:hidden="true" ma:indexed="true" ma:internalName="MediaServiceObjectDetectorVersions" ma:readOnly="true">
      <xsd:simpleType>
        <xsd:restriction base="dms:Text"/>
      </xsd:simpleType>
    </xsd:element>
    <xsd:element name="MediaServiceSearchProperties" ma:index="5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e65512-4319-4e85-9548-8afb53a63346" elementFormDefault="qualified">
    <xsd:import namespace="http://schemas.microsoft.com/office/2006/documentManagement/types"/>
    <xsd:import namespace="http://schemas.microsoft.com/office/infopath/2007/PartnerControls"/>
    <xsd:element name="SharedWithUsers" ma:index="4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17"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F2E674-FA4A-4B2C-A8EE-379F56280953}"/>
</file>

<file path=customXml/itemProps2.xml><?xml version="1.0" encoding="utf-8"?>
<ds:datastoreItem xmlns:ds="http://schemas.openxmlformats.org/officeDocument/2006/customXml" ds:itemID="{C9FDB366-BB9F-4FA1-BADF-D94638B0B9BF}"/>
</file>

<file path=customXml/itemProps3.xml><?xml version="1.0" encoding="utf-8"?>
<ds:datastoreItem xmlns:ds="http://schemas.openxmlformats.org/officeDocument/2006/customXml" ds:itemID="{0028324B-3DFE-4D72-9122-F82E88A3118A}"/>
</file>

<file path=customXml/itemProps4.xml><?xml version="1.0" encoding="utf-8"?>
<ds:datastoreItem xmlns:ds="http://schemas.openxmlformats.org/officeDocument/2006/customXml" ds:itemID="{EC5BC91B-8FBB-4BBA-BA6A-D9AD09E88DA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ipcc nggip</dc:creator>
  <cp:keywords/>
  <dc:description/>
  <cp:lastModifiedBy/>
  <cp:revision/>
  <dcterms:created xsi:type="dcterms:W3CDTF">2004-11-09T12:47:45Z</dcterms:created>
  <dcterms:modified xsi:type="dcterms:W3CDTF">2025-11-26T03:46:00Z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2dda6cc-d61d-4fd2-bf18-9b3017d931cc_Enabled">
    <vt:lpwstr>true</vt:lpwstr>
  </property>
  <property fmtid="{D5CDD505-2E9C-101B-9397-08002B2CF9AE}" pid="3" name="MSIP_Label_52dda6cc-d61d-4fd2-bf18-9b3017d931cc_SetDate">
    <vt:lpwstr>2025-10-23T19:46:46Z</vt:lpwstr>
  </property>
  <property fmtid="{D5CDD505-2E9C-101B-9397-08002B2CF9AE}" pid="4" name="MSIP_Label_52dda6cc-d61d-4fd2-bf18-9b3017d931cc_Method">
    <vt:lpwstr>Privileged</vt:lpwstr>
  </property>
  <property fmtid="{D5CDD505-2E9C-101B-9397-08002B2CF9AE}" pid="5" name="MSIP_Label_52dda6cc-d61d-4fd2-bf18-9b3017d931cc_Name">
    <vt:lpwstr>[UNCLASSIFIED]</vt:lpwstr>
  </property>
  <property fmtid="{D5CDD505-2E9C-101B-9397-08002B2CF9AE}" pid="6" name="MSIP_Label_52dda6cc-d61d-4fd2-bf18-9b3017d931cc_SiteId">
    <vt:lpwstr>761dd003-d4ff-4049-8a72-8549b20fcbb1</vt:lpwstr>
  </property>
  <property fmtid="{D5CDD505-2E9C-101B-9397-08002B2CF9AE}" pid="7" name="MSIP_Label_52dda6cc-d61d-4fd2-bf18-9b3017d931cc_ActionId">
    <vt:lpwstr>053589ac-952a-4f06-ad0a-b32ae3f459ba</vt:lpwstr>
  </property>
  <property fmtid="{D5CDD505-2E9C-101B-9397-08002B2CF9AE}" pid="8" name="MSIP_Label_52dda6cc-d61d-4fd2-bf18-9b3017d931cc_ContentBits">
    <vt:lpwstr>0</vt:lpwstr>
  </property>
  <property fmtid="{D5CDD505-2E9C-101B-9397-08002B2CF9AE}" pid="9" name="MSIP_Label_52dda6cc-d61d-4fd2-bf18-9b3017d931cc_Tag">
    <vt:lpwstr>10, 0, 1, 1</vt:lpwstr>
  </property>
  <property fmtid="{D5CDD505-2E9C-101B-9397-08002B2CF9AE}" pid="10" name="ContentTypeId">
    <vt:lpwstr>0x010100F01ED631E09C5F47A877DCE13B9406DB</vt:lpwstr>
  </property>
  <property fmtid="{D5CDD505-2E9C-101B-9397-08002B2CF9AE}" pid="11" name="_dlc_DocIdItemGuid">
    <vt:lpwstr>409b9c64-cec6-4d30-9341-39b60fd71702</vt:lpwstr>
  </property>
  <property fmtid="{D5CDD505-2E9C-101B-9397-08002B2CF9AE}" pid="12" name="MediaServiceImageTags">
    <vt:lpwstr/>
  </property>
</Properties>
</file>